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932" yWindow="1302" windowWidth="24267" windowHeight="13749" activeTab="1"/>
  </bookViews>
  <sheets>
    <sheet name="Rekapitulace stavby" sheetId="1" r:id="rId1"/>
    <sheet name="74233-UKS - PAVILON INTER..." sheetId="2" r:id="rId2"/>
    <sheet name="Pokyny pro vyplnění" sheetId="3" r:id="rId3"/>
  </sheets>
  <definedNames>
    <definedName name="_xlnm._FilterDatabase" localSheetId="1" hidden="1">'74233-UKS - PAVILON INTER...'!$C$114:$K$476</definedName>
    <definedName name="_xlnm.Print_Titles" localSheetId="1">'74233-UKS - PAVILON INTER...'!$114:$114</definedName>
    <definedName name="_xlnm.Print_Titles" localSheetId="0">'Rekapitulace stavby'!$52:$52</definedName>
    <definedName name="_xlnm.Print_Area" localSheetId="1">'74233-UKS - PAVILON INTER...'!$C$4:$J$39,'74233-UKS - PAVILON INTER...'!$C$45:$J$96,'74233-UKS - PAVILON INTER...'!$C$102:$J$476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9" i="2" l="1"/>
  <c r="J121" i="2"/>
  <c r="J123" i="2"/>
  <c r="J125" i="2"/>
  <c r="J127" i="2"/>
  <c r="J129" i="2"/>
  <c r="J131" i="2"/>
  <c r="J133" i="2"/>
  <c r="J136" i="2"/>
  <c r="J138" i="2"/>
  <c r="J140" i="2"/>
  <c r="J142" i="2"/>
  <c r="J144" i="2"/>
  <c r="J146" i="2"/>
  <c r="J148" i="2"/>
  <c r="J149" i="2"/>
  <c r="J151" i="2"/>
  <c r="J154" i="2"/>
  <c r="J156" i="2"/>
  <c r="J158" i="2"/>
  <c r="J160" i="2"/>
  <c r="J162" i="2"/>
  <c r="J164" i="2"/>
  <c r="J166" i="2"/>
  <c r="J167" i="2"/>
  <c r="J168" i="2"/>
  <c r="J170" i="2"/>
  <c r="J173" i="2"/>
  <c r="J175" i="2"/>
  <c r="J177" i="2"/>
  <c r="J179" i="2"/>
  <c r="J181" i="2"/>
  <c r="J183" i="2"/>
  <c r="J185" i="2"/>
  <c r="J186" i="2"/>
  <c r="J188" i="2"/>
  <c r="J191" i="2"/>
  <c r="J193" i="2"/>
  <c r="J195" i="2"/>
  <c r="J197" i="2"/>
  <c r="J199" i="2"/>
  <c r="J202" i="2"/>
  <c r="J205" i="2"/>
  <c r="J206" i="2"/>
  <c r="J208" i="2"/>
  <c r="J211" i="2"/>
  <c r="J213" i="2"/>
  <c r="J217" i="2"/>
  <c r="J219" i="2"/>
  <c r="J221" i="2"/>
  <c r="J224" i="2"/>
  <c r="J227" i="2"/>
  <c r="J230" i="2"/>
  <c r="J232" i="2"/>
  <c r="J233" i="2"/>
  <c r="J236" i="2"/>
  <c r="J239" i="2"/>
  <c r="J241" i="2"/>
  <c r="J244" i="2"/>
  <c r="J247" i="2"/>
  <c r="J250" i="2"/>
  <c r="J252" i="2"/>
  <c r="J253" i="2"/>
  <c r="J256" i="2"/>
  <c r="J258" i="2"/>
  <c r="J259" i="2"/>
  <c r="J262" i="2"/>
  <c r="J265" i="2"/>
  <c r="J268" i="2"/>
  <c r="J270" i="2"/>
  <c r="J271" i="2"/>
  <c r="J274" i="2"/>
  <c r="J276" i="2"/>
  <c r="J278" i="2"/>
  <c r="J281" i="2"/>
  <c r="J285" i="2"/>
  <c r="J287" i="2"/>
  <c r="J288" i="2"/>
  <c r="J289" i="2"/>
  <c r="J291" i="2"/>
  <c r="J293" i="2"/>
  <c r="J295" i="2"/>
  <c r="J297" i="2"/>
  <c r="J299" i="2"/>
  <c r="J301" i="2"/>
  <c r="J304" i="2"/>
  <c r="J306" i="2"/>
  <c r="J308" i="2"/>
  <c r="J311" i="2"/>
  <c r="J313" i="2"/>
  <c r="J316" i="2"/>
  <c r="J318" i="2"/>
  <c r="J320" i="2"/>
  <c r="J323" i="2"/>
  <c r="J325" i="2"/>
  <c r="J326" i="2"/>
  <c r="J328" i="2"/>
  <c r="J330" i="2"/>
  <c r="J331" i="2"/>
  <c r="J333" i="2"/>
  <c r="J335" i="2"/>
  <c r="J336" i="2"/>
  <c r="J337" i="2"/>
  <c r="J338" i="2"/>
  <c r="J342" i="2"/>
  <c r="J344" i="2"/>
  <c r="J346" i="2"/>
  <c r="J348" i="2"/>
  <c r="J350" i="2"/>
  <c r="J352" i="2"/>
  <c r="J354" i="2"/>
  <c r="J357" i="2"/>
  <c r="J359" i="2"/>
  <c r="J361" i="2"/>
  <c r="J363" i="2"/>
  <c r="J365" i="2"/>
  <c r="J367" i="2"/>
  <c r="J370" i="2"/>
  <c r="J372" i="2"/>
  <c r="J375" i="2"/>
  <c r="J377" i="2"/>
  <c r="J378" i="2"/>
  <c r="J379" i="2"/>
  <c r="J381" i="2"/>
  <c r="J382" i="2"/>
  <c r="J384" i="2"/>
  <c r="J387" i="2"/>
  <c r="J390" i="2"/>
  <c r="J393" i="2"/>
  <c r="J395" i="2"/>
  <c r="J398" i="2"/>
  <c r="J400" i="2"/>
  <c r="J402" i="2"/>
  <c r="J403" i="2"/>
  <c r="J405" i="2"/>
  <c r="J407" i="2"/>
  <c r="J409" i="2"/>
  <c r="J411" i="2"/>
  <c r="J412" i="2"/>
  <c r="J414" i="2"/>
  <c r="J415" i="2"/>
  <c r="J417" i="2"/>
  <c r="J419" i="2"/>
  <c r="J420" i="2"/>
  <c r="J422" i="2"/>
  <c r="J423" i="2"/>
  <c r="J425" i="2"/>
  <c r="J427" i="2"/>
  <c r="J428" i="2"/>
  <c r="J430" i="2"/>
  <c r="J431" i="2"/>
  <c r="J433" i="2"/>
  <c r="J437" i="2"/>
  <c r="J439" i="2"/>
  <c r="J440" i="2"/>
  <c r="J441" i="2"/>
  <c r="J443" i="2"/>
  <c r="J446" i="2"/>
  <c r="J448" i="2"/>
  <c r="J449" i="2"/>
  <c r="J450" i="2"/>
  <c r="J452" i="2"/>
  <c r="J454" i="2"/>
  <c r="J458" i="2"/>
  <c r="J460" i="2"/>
  <c r="J462" i="2"/>
  <c r="J463" i="2"/>
  <c r="J465" i="2"/>
  <c r="J468" i="2"/>
  <c r="J470" i="2"/>
  <c r="J473" i="2"/>
  <c r="J475" i="2"/>
  <c r="J37" i="2" l="1"/>
  <c r="J36" i="2"/>
  <c r="AY55" i="1" s="1"/>
  <c r="J35" i="2"/>
  <c r="AX55" i="1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T464" i="2"/>
  <c r="R465" i="2"/>
  <c r="R464" i="2" s="1"/>
  <c r="P465" i="2"/>
  <c r="P464" i="2" s="1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09" i="2"/>
  <c r="E107" i="2"/>
  <c r="F52" i="2"/>
  <c r="E50" i="2"/>
  <c r="J24" i="2"/>
  <c r="E24" i="2"/>
  <c r="J112" i="2"/>
  <c r="J23" i="2"/>
  <c r="J21" i="2"/>
  <c r="E21" i="2"/>
  <c r="J54" i="2" s="1"/>
  <c r="J20" i="2"/>
  <c r="J18" i="2"/>
  <c r="E18" i="2"/>
  <c r="F112" i="2"/>
  <c r="J17" i="2"/>
  <c r="J15" i="2"/>
  <c r="E15" i="2"/>
  <c r="F54" i="2" s="1"/>
  <c r="J14" i="2"/>
  <c r="J12" i="2"/>
  <c r="J52" i="2"/>
  <c r="E7" i="2"/>
  <c r="E105" i="2"/>
  <c r="L50" i="1"/>
  <c r="AM50" i="1"/>
  <c r="AM49" i="1"/>
  <c r="L49" i="1"/>
  <c r="AM47" i="1"/>
  <c r="L47" i="1"/>
  <c r="L45" i="1"/>
  <c r="L44" i="1"/>
  <c r="BK125" i="2"/>
  <c r="BK352" i="2"/>
  <c r="BK265" i="2"/>
  <c r="BK468" i="2"/>
  <c r="BK219" i="2"/>
  <c r="BK437" i="2"/>
  <c r="BK448" i="2"/>
  <c r="BK164" i="2"/>
  <c r="BK441" i="2"/>
  <c r="BK458" i="2"/>
  <c r="BK323" i="2"/>
  <c r="BK428" i="2"/>
  <c r="BK361" i="2"/>
  <c r="BK295" i="2"/>
  <c r="BK463" i="2"/>
  <c r="BK420" i="2"/>
  <c r="BK378" i="2"/>
  <c r="BK221" i="2"/>
  <c r="BK440" i="2"/>
  <c r="BK123" i="2"/>
  <c r="BK227" i="2"/>
  <c r="BK400" i="2"/>
  <c r="BK326" i="2"/>
  <c r="BK167" i="2"/>
  <c r="BK379" i="2"/>
  <c r="BK170" i="2"/>
  <c r="BK133" i="2"/>
  <c r="BK239" i="2"/>
  <c r="BK148" i="2"/>
  <c r="BK259" i="2"/>
  <c r="BK363" i="2"/>
  <c r="BK241" i="2"/>
  <c r="BK354" i="2"/>
  <c r="BK146" i="2"/>
  <c r="BK301" i="2"/>
  <c r="BK350" i="2"/>
  <c r="BK452" i="2"/>
  <c r="BK149" i="2"/>
  <c r="BK422" i="2"/>
  <c r="BK439" i="2"/>
  <c r="BK346" i="2"/>
  <c r="BK308" i="2"/>
  <c r="BK348" i="2"/>
  <c r="BK359" i="2"/>
  <c r="BK293" i="2"/>
  <c r="BK304" i="2"/>
  <c r="BK289" i="2"/>
  <c r="BK430" i="2"/>
  <c r="BK450" i="2"/>
  <c r="BK271" i="2"/>
  <c r="BK191" i="2"/>
  <c r="BK154" i="2"/>
  <c r="BK387" i="2"/>
  <c r="BK338" i="2"/>
  <c r="BK365" i="2"/>
  <c r="BK411" i="2"/>
  <c r="BK179" i="2"/>
  <c r="BK423" i="2"/>
  <c r="BK454" i="2"/>
  <c r="BK136" i="2"/>
  <c r="BK462" i="2"/>
  <c r="BK250" i="2"/>
  <c r="BK443" i="2"/>
  <c r="BK183" i="2"/>
  <c r="BK144" i="2"/>
  <c r="BK431" i="2"/>
  <c r="BK328" i="2"/>
  <c r="BK244" i="2"/>
  <c r="BK285" i="2"/>
  <c r="BK181" i="2"/>
  <c r="BK253" i="2"/>
  <c r="BK168" i="2"/>
  <c r="BK403" i="2"/>
  <c r="BK333" i="2"/>
  <c r="BK206" i="2"/>
  <c r="BK224" i="2"/>
  <c r="BK331" i="2"/>
  <c r="AS54" i="1"/>
  <c r="BK393" i="2"/>
  <c r="BK375" i="2"/>
  <c r="BK402" i="2"/>
  <c r="BK274" i="2"/>
  <c r="BK232" i="2"/>
  <c r="BK460" i="2"/>
  <c r="BK405" i="2"/>
  <c r="BK156" i="2"/>
  <c r="BK409" i="2"/>
  <c r="BK449" i="2"/>
  <c r="BK316" i="2"/>
  <c r="BK188" i="2"/>
  <c r="BK213" i="2"/>
  <c r="BK390" i="2"/>
  <c r="BK131" i="2"/>
  <c r="BK427" i="2"/>
  <c r="BK129" i="2"/>
  <c r="BK162" i="2"/>
  <c r="BK256" i="2"/>
  <c r="BK281" i="2"/>
  <c r="BK446" i="2"/>
  <c r="BK186" i="2"/>
  <c r="BK325" i="2"/>
  <c r="BK412" i="2"/>
  <c r="BK233" i="2"/>
  <c r="BK205" i="2"/>
  <c r="BK262" i="2"/>
  <c r="BK320" i="2"/>
  <c r="BK211" i="2"/>
  <c r="BK252" i="2"/>
  <c r="BK173" i="2"/>
  <c r="BK288" i="2"/>
  <c r="BK311" i="2"/>
  <c r="BK398" i="2"/>
  <c r="BK236" i="2"/>
  <c r="BK193" i="2"/>
  <c r="BK287" i="2"/>
  <c r="BK299" i="2"/>
  <c r="BK336" i="2"/>
  <c r="BK158" i="2"/>
  <c r="BK475" i="2"/>
  <c r="BK230" i="2"/>
  <c r="BK195" i="2"/>
  <c r="BK166" i="2"/>
  <c r="BK370" i="2"/>
  <c r="BK217" i="2"/>
  <c r="BK337" i="2"/>
  <c r="BK335" i="2"/>
  <c r="BK291" i="2"/>
  <c r="BK415" i="2"/>
  <c r="BK357" i="2"/>
  <c r="BK473" i="2"/>
  <c r="BK119" i="2"/>
  <c r="BK197" i="2"/>
  <c r="BK127" i="2"/>
  <c r="BK395" i="2"/>
  <c r="BK318" i="2"/>
  <c r="BK465" i="2"/>
  <c r="BK414" i="2"/>
  <c r="BK140" i="2"/>
  <c r="BK433" i="2"/>
  <c r="BK247" i="2"/>
  <c r="BK142" i="2"/>
  <c r="BK202" i="2"/>
  <c r="BK417" i="2"/>
  <c r="BK381" i="2"/>
  <c r="BK419" i="2"/>
  <c r="BK372" i="2"/>
  <c r="BK121" i="2"/>
  <c r="BK297" i="2"/>
  <c r="BK270" i="2"/>
  <c r="BK160" i="2"/>
  <c r="BK407" i="2"/>
  <c r="BK344" i="2"/>
  <c r="BK177" i="2"/>
  <c r="BK384" i="2"/>
  <c r="BK278" i="2"/>
  <c r="BK306" i="2"/>
  <c r="BK138" i="2"/>
  <c r="BK199" i="2"/>
  <c r="BK313" i="2"/>
  <c r="BK382" i="2"/>
  <c r="BK276" i="2"/>
  <c r="BK470" i="2"/>
  <c r="BK151" i="2"/>
  <c r="BK330" i="2"/>
  <c r="BK342" i="2"/>
  <c r="BK175" i="2"/>
  <c r="BK377" i="2"/>
  <c r="BK185" i="2"/>
  <c r="BK258" i="2"/>
  <c r="BK208" i="2"/>
  <c r="BK425" i="2"/>
  <c r="BK367" i="2"/>
  <c r="BK268" i="2"/>
  <c r="BK172" i="2" l="1"/>
  <c r="R190" i="2"/>
  <c r="BK118" i="2"/>
  <c r="BK153" i="2"/>
  <c r="J153" i="2" s="1"/>
  <c r="J64" i="2"/>
  <c r="R172" i="2"/>
  <c r="R216" i="2"/>
  <c r="P255" i="2"/>
  <c r="BK322" i="2"/>
  <c r="J322" i="2" s="1"/>
  <c r="J78" i="2"/>
  <c r="P315" i="2"/>
  <c r="T292" i="2"/>
  <c r="T283" i="2" s="1"/>
  <c r="T118" i="2"/>
  <c r="BK374" i="2"/>
  <c r="J374" i="2" s="1"/>
  <c r="J83" i="2"/>
  <c r="R135" i="2"/>
  <c r="T153" i="2"/>
  <c r="BK210" i="2"/>
  <c r="J210" i="2" s="1"/>
  <c r="J67" i="2"/>
  <c r="T210" i="2"/>
  <c r="P235" i="2"/>
  <c r="P273" i="2"/>
  <c r="R303" i="2"/>
  <c r="P322" i="2"/>
  <c r="BK341" i="2"/>
  <c r="J341" i="2" s="1"/>
  <c r="P369" i="2"/>
  <c r="BK404" i="2"/>
  <c r="P118" i="2"/>
  <c r="T172" i="2"/>
  <c r="T216" i="2"/>
  <c r="T255" i="2"/>
  <c r="T303" i="2"/>
  <c r="T322" i="2"/>
  <c r="R332" i="2"/>
  <c r="BK383" i="2"/>
  <c r="J383" i="2" s="1"/>
  <c r="J84" i="2"/>
  <c r="R118" i="2"/>
  <c r="R153" i="2"/>
  <c r="T190" i="2"/>
  <c r="BK216" i="2"/>
  <c r="J216" i="2" s="1"/>
  <c r="R235" i="2"/>
  <c r="BK273" i="2"/>
  <c r="J273" i="2" s="1"/>
  <c r="J72" i="2"/>
  <c r="R284" i="2"/>
  <c r="P292" i="2"/>
  <c r="T315" i="2"/>
  <c r="BK332" i="2"/>
  <c r="J332" i="2" s="1"/>
  <c r="J79" i="2"/>
  <c r="T332" i="2"/>
  <c r="R383" i="2"/>
  <c r="BK135" i="2"/>
  <c r="J135" i="2" s="1"/>
  <c r="J63" i="2"/>
  <c r="P153" i="2"/>
  <c r="BK190" i="2"/>
  <c r="J190" i="2" s="1"/>
  <c r="J66" i="2"/>
  <c r="P210" i="2"/>
  <c r="BK235" i="2"/>
  <c r="R255" i="2"/>
  <c r="BK284" i="2"/>
  <c r="J284" i="2" s="1"/>
  <c r="BK292" i="2"/>
  <c r="J292" i="2" s="1"/>
  <c r="J75" i="2" s="1"/>
  <c r="BK303" i="2"/>
  <c r="J303" i="2" s="1"/>
  <c r="J76" i="2"/>
  <c r="R315" i="2"/>
  <c r="P341" i="2"/>
  <c r="BK369" i="2"/>
  <c r="J369" i="2" s="1"/>
  <c r="J82" i="2"/>
  <c r="R369" i="2"/>
  <c r="R374" i="2"/>
  <c r="T383" i="2"/>
  <c r="R404" i="2"/>
  <c r="BK424" i="2"/>
  <c r="R436" i="2"/>
  <c r="P216" i="2"/>
  <c r="P215" i="2"/>
  <c r="P424" i="2"/>
  <c r="P135" i="2"/>
  <c r="P190" i="2"/>
  <c r="T235" i="2"/>
  <c r="R273" i="2"/>
  <c r="T284" i="2"/>
  <c r="P303" i="2"/>
  <c r="P332" i="2"/>
  <c r="T341" i="2"/>
  <c r="T340" i="2" s="1"/>
  <c r="T369" i="2"/>
  <c r="T374" i="2"/>
  <c r="P404" i="2"/>
  <c r="BK418" i="2"/>
  <c r="T418" i="2"/>
  <c r="T424" i="2"/>
  <c r="P436" i="2"/>
  <c r="T436" i="2"/>
  <c r="P445" i="2"/>
  <c r="R445" i="2"/>
  <c r="BK457" i="2"/>
  <c r="J457" i="2" s="1"/>
  <c r="J92" i="2"/>
  <c r="R457" i="2"/>
  <c r="BK467" i="2"/>
  <c r="J467" i="2" s="1"/>
  <c r="J94" i="2"/>
  <c r="P467" i="2"/>
  <c r="BK472" i="2"/>
  <c r="J472" i="2" s="1"/>
  <c r="J95" i="2" s="1"/>
  <c r="R472" i="2"/>
  <c r="T135" i="2"/>
  <c r="P172" i="2"/>
  <c r="R210" i="2"/>
  <c r="BK255" i="2"/>
  <c r="J255" i="2" s="1"/>
  <c r="J71" i="2"/>
  <c r="T273" i="2"/>
  <c r="P284" i="2"/>
  <c r="P283" i="2"/>
  <c r="R292" i="2"/>
  <c r="BK315" i="2"/>
  <c r="J315" i="2" s="1"/>
  <c r="J77" i="2"/>
  <c r="R322" i="2"/>
  <c r="R341" i="2"/>
  <c r="R340" i="2" s="1"/>
  <c r="P374" i="2"/>
  <c r="P383" i="2"/>
  <c r="T404" i="2"/>
  <c r="P418" i="2"/>
  <c r="R418" i="2"/>
  <c r="R424" i="2"/>
  <c r="BK436" i="2"/>
  <c r="BK445" i="2"/>
  <c r="J445" i="2" s="1"/>
  <c r="J90" i="2"/>
  <c r="T445" i="2"/>
  <c r="P457" i="2"/>
  <c r="T457" i="2"/>
  <c r="R467" i="2"/>
  <c r="T467" i="2"/>
  <c r="T456" i="2" s="1"/>
  <c r="P472" i="2"/>
  <c r="T472" i="2"/>
  <c r="BK464" i="2"/>
  <c r="J464" i="2" s="1"/>
  <c r="J93" i="2"/>
  <c r="BE136" i="2"/>
  <c r="BE154" i="2"/>
  <c r="BE162" i="2"/>
  <c r="BE191" i="2"/>
  <c r="BE199" i="2"/>
  <c r="BE211" i="2"/>
  <c r="BE244" i="2"/>
  <c r="BE247" i="2"/>
  <c r="BE253" i="2"/>
  <c r="BE271" i="2"/>
  <c r="BE344" i="2"/>
  <c r="BE149" i="2"/>
  <c r="BE156" i="2"/>
  <c r="BE233" i="2"/>
  <c r="BE313" i="2"/>
  <c r="BE293" i="2"/>
  <c r="BE308" i="2"/>
  <c r="BE291" i="2"/>
  <c r="BE352" i="2"/>
  <c r="BE133" i="2"/>
  <c r="BE175" i="2"/>
  <c r="BE185" i="2"/>
  <c r="BE281" i="2"/>
  <c r="BE311" i="2"/>
  <c r="J111" i="2"/>
  <c r="BE148" i="2"/>
  <c r="BE160" i="2"/>
  <c r="BE221" i="2"/>
  <c r="BE268" i="2"/>
  <c r="BE333" i="2"/>
  <c r="BE202" i="2"/>
  <c r="BE205" i="2"/>
  <c r="BE241" i="2"/>
  <c r="BE276" i="2"/>
  <c r="BE357" i="2"/>
  <c r="BE183" i="2"/>
  <c r="BE239" i="2"/>
  <c r="BE274" i="2"/>
  <c r="BE328" i="2"/>
  <c r="BE146" i="2"/>
  <c r="BE270" i="2"/>
  <c r="BE331" i="2"/>
  <c r="BE335" i="2"/>
  <c r="BE336" i="2"/>
  <c r="BE350" i="2"/>
  <c r="BE167" i="2"/>
  <c r="BE170" i="2"/>
  <c r="BE250" i="2"/>
  <c r="BE287" i="2"/>
  <c r="BE323" i="2"/>
  <c r="BE337" i="2"/>
  <c r="BE338" i="2"/>
  <c r="BE359" i="2"/>
  <c r="BE370" i="2"/>
  <c r="J109" i="2"/>
  <c r="BE166" i="2"/>
  <c r="BE206" i="2"/>
  <c r="BE230" i="2"/>
  <c r="BE232" i="2"/>
  <c r="BE256" i="2"/>
  <c r="BE301" i="2"/>
  <c r="BE377" i="2"/>
  <c r="BE378" i="2"/>
  <c r="BE393" i="2"/>
  <c r="E48" i="2"/>
  <c r="F55" i="2"/>
  <c r="BE142" i="2"/>
  <c r="BE144" i="2"/>
  <c r="BE179" i="2"/>
  <c r="BE219" i="2"/>
  <c r="BE278" i="2"/>
  <c r="F111" i="2"/>
  <c r="BE127" i="2"/>
  <c r="BE138" i="2"/>
  <c r="BE140" i="2"/>
  <c r="BE164" i="2"/>
  <c r="BE168" i="2"/>
  <c r="BE195" i="2"/>
  <c r="BE197" i="2"/>
  <c r="BE217" i="2"/>
  <c r="BE318" i="2"/>
  <c r="BE363" i="2"/>
  <c r="BE379" i="2"/>
  <c r="BE387" i="2"/>
  <c r="BE407" i="2"/>
  <c r="BE414" i="2"/>
  <c r="BE419" i="2"/>
  <c r="BE425" i="2"/>
  <c r="BE430" i="2"/>
  <c r="BE437" i="2"/>
  <c r="BE440" i="2"/>
  <c r="BE449" i="2"/>
  <c r="BE468" i="2"/>
  <c r="BE470" i="2"/>
  <c r="BE473" i="2"/>
  <c r="BE475" i="2"/>
  <c r="J55" i="2"/>
  <c r="BE151" i="2"/>
  <c r="BE326" i="2"/>
  <c r="BE330" i="2"/>
  <c r="BE458" i="2"/>
  <c r="BE227" i="2"/>
  <c r="BE342" i="2"/>
  <c r="BE348" i="2"/>
  <c r="BE361" i="2"/>
  <c r="BE372" i="2"/>
  <c r="BE390" i="2"/>
  <c r="BE402" i="2"/>
  <c r="BE119" i="2"/>
  <c r="BE123" i="2"/>
  <c r="BE125" i="2"/>
  <c r="BE129" i="2"/>
  <c r="BE213" i="2"/>
  <c r="BE224" i="2"/>
  <c r="BE259" i="2"/>
  <c r="BE288" i="2"/>
  <c r="BE289" i="2"/>
  <c r="BE346" i="2"/>
  <c r="BE381" i="2"/>
  <c r="BE405" i="2"/>
  <c r="BE409" i="2"/>
  <c r="BE412" i="2"/>
  <c r="BE427" i="2"/>
  <c r="BE428" i="2"/>
  <c r="BE431" i="2"/>
  <c r="BE446" i="2"/>
  <c r="BE452" i="2"/>
  <c r="BE454" i="2"/>
  <c r="BE121" i="2"/>
  <c r="BE252" i="2"/>
  <c r="BE258" i="2"/>
  <c r="BE295" i="2"/>
  <c r="BE304" i="2"/>
  <c r="BE306" i="2"/>
  <c r="BE365" i="2"/>
  <c r="BE375" i="2"/>
  <c r="BE403" i="2"/>
  <c r="BE173" i="2"/>
  <c r="BE262" i="2"/>
  <c r="BE265" i="2"/>
  <c r="BE320" i="2"/>
  <c r="BE411" i="2"/>
  <c r="BE417" i="2"/>
  <c r="BE422" i="2"/>
  <c r="BE460" i="2"/>
  <c r="BE462" i="2"/>
  <c r="BE465" i="2"/>
  <c r="BE208" i="2"/>
  <c r="BE236" i="2"/>
  <c r="BE316" i="2"/>
  <c r="BE325" i="2"/>
  <c r="BE395" i="2"/>
  <c r="BE400" i="2"/>
  <c r="BE420" i="2"/>
  <c r="BE423" i="2"/>
  <c r="BE433" i="2"/>
  <c r="BE443" i="2"/>
  <c r="BE463" i="2"/>
  <c r="BE131" i="2"/>
  <c r="BE158" i="2"/>
  <c r="BE177" i="2"/>
  <c r="BE181" i="2"/>
  <c r="BE186" i="2"/>
  <c r="BE188" i="2"/>
  <c r="BE193" i="2"/>
  <c r="BE285" i="2"/>
  <c r="BE297" i="2"/>
  <c r="BE299" i="2"/>
  <c r="BE354" i="2"/>
  <c r="BE367" i="2"/>
  <c r="BE382" i="2"/>
  <c r="BE384" i="2"/>
  <c r="BE398" i="2"/>
  <c r="BE415" i="2"/>
  <c r="BE439" i="2"/>
  <c r="BE441" i="2"/>
  <c r="BE448" i="2"/>
  <c r="BE450" i="2"/>
  <c r="F36" i="2"/>
  <c r="BC55" i="1" s="1"/>
  <c r="BC54" i="1" s="1"/>
  <c r="W32" i="1" s="1"/>
  <c r="F35" i="2"/>
  <c r="BB55" i="1" s="1"/>
  <c r="BB54" i="1" s="1"/>
  <c r="W31" i="1" s="1"/>
  <c r="F37" i="2"/>
  <c r="BD55" i="1" s="1"/>
  <c r="BD54" i="1" s="1"/>
  <c r="W33" i="1" s="1"/>
  <c r="J34" i="2"/>
  <c r="AW55" i="1" s="1"/>
  <c r="F34" i="2"/>
  <c r="BA55" i="1" s="1"/>
  <c r="BA54" i="1" s="1"/>
  <c r="W30" i="1" s="1"/>
  <c r="J424" i="2" l="1"/>
  <c r="J87" i="2" s="1"/>
  <c r="J436" i="2"/>
  <c r="J89" i="2" s="1"/>
  <c r="J235" i="2"/>
  <c r="J70" i="2" s="1"/>
  <c r="J418" i="2"/>
  <c r="J86" i="2" s="1"/>
  <c r="J404" i="2"/>
  <c r="J85" i="2" s="1"/>
  <c r="J172" i="2"/>
  <c r="J65" i="2" s="1"/>
  <c r="R456" i="2"/>
  <c r="P456" i="2"/>
  <c r="P435" i="2"/>
  <c r="T435" i="2"/>
  <c r="BK283" i="2"/>
  <c r="J283" i="2" s="1"/>
  <c r="J73" i="2"/>
  <c r="BK215" i="2"/>
  <c r="J215" i="2" s="1"/>
  <c r="J68" i="2"/>
  <c r="R117" i="2"/>
  <c r="R283" i="2"/>
  <c r="P117" i="2"/>
  <c r="R435" i="2"/>
  <c r="BK340" i="2"/>
  <c r="J340" i="2" s="1"/>
  <c r="J80" i="2"/>
  <c r="BK117" i="2"/>
  <c r="P340" i="2"/>
  <c r="T215" i="2"/>
  <c r="T116" i="2" s="1"/>
  <c r="T115" i="2" s="1"/>
  <c r="T117" i="2"/>
  <c r="R215" i="2"/>
  <c r="J69" i="2"/>
  <c r="J118" i="2"/>
  <c r="J62" i="2" s="1"/>
  <c r="J81" i="2"/>
  <c r="J74" i="2"/>
  <c r="BK456" i="2"/>
  <c r="J456" i="2" s="1"/>
  <c r="J91" i="2"/>
  <c r="BK435" i="2"/>
  <c r="J435" i="2" s="1"/>
  <c r="J88" i="2"/>
  <c r="J33" i="2"/>
  <c r="AV55" i="1" s="1"/>
  <c r="AT55" i="1" s="1"/>
  <c r="F33" i="2"/>
  <c r="AZ55" i="1" s="1"/>
  <c r="AZ54" i="1" s="1"/>
  <c r="W29" i="1" s="1"/>
  <c r="AY54" i="1"/>
  <c r="AW54" i="1"/>
  <c r="AK30" i="1" s="1"/>
  <c r="AX54" i="1"/>
  <c r="BK116" i="2" l="1"/>
  <c r="BK115" i="2" s="1"/>
  <c r="J115" i="2" s="1"/>
  <c r="J59" i="2" s="1"/>
  <c r="P116" i="2"/>
  <c r="P115" i="2" s="1"/>
  <c r="AU55" i="1" s="1"/>
  <c r="AU54" i="1" s="1"/>
  <c r="R116" i="2"/>
  <c r="R115" i="2" s="1"/>
  <c r="J117" i="2"/>
  <c r="J61" i="2" s="1"/>
  <c r="AV54" i="1"/>
  <c r="AK29" i="1" s="1"/>
  <c r="J116" i="2" l="1"/>
  <c r="J60" i="2" s="1"/>
  <c r="J30" i="2"/>
  <c r="AG55" i="1"/>
  <c r="AG54" i="1" s="1"/>
  <c r="AK26" i="1" s="1"/>
  <c r="AT54" i="1"/>
  <c r="J39" i="2" l="1"/>
  <c r="AN54" i="1"/>
  <c r="AN55" i="1"/>
  <c r="AK35" i="1"/>
</calcChain>
</file>

<file path=xl/sharedStrings.xml><?xml version="1.0" encoding="utf-8"?>
<sst xmlns="http://schemas.openxmlformats.org/spreadsheetml/2006/main" count="4401" uniqueCount="1095">
  <si>
    <t>Export Komplet</t>
  </si>
  <si>
    <t>VZ</t>
  </si>
  <si>
    <t>2.0</t>
  </si>
  <si>
    <t/>
  </si>
  <si>
    <t>False</t>
  </si>
  <si>
    <t>{8410a996-5254-4689-bb8a-767e1219b6f4}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</si>
  <si>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</si>
  <si>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</si>
  <si>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</si>
  <si>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</si>
  <si>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</si>
  <si>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</si>
  <si>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</si>
  <si>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</si>
  <si>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2024-4</t>
  </si>
  <si>
    <t>Stavba:</t>
  </si>
  <si>
    <t>PAVILON INTERNÍCH OBORŮ - Posílení datových rozvodů</t>
  </si>
  <si>
    <t>KSO:</t>
  </si>
  <si>
    <t>CC-CZ:</t>
  </si>
  <si>
    <t>Místo:</t>
  </si>
  <si>
    <t xml:space="preserve"> </t>
  </si>
  <si>
    <t>Datum:</t>
  </si>
  <si>
    <t>31. 7. 2023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</si>
  <si>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</si>
  <si>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</si>
  <si>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</si>
  <si>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</si>
  <si>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</si>
  <si>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</si>
  <si>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</si>
  <si>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</si>
  <si>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</si>
  <si>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</si>
  <si>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</si>
  <si>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</si>
  <si>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</si>
  <si>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</si>
  <si>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</si>
  <si>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</si>
  <si>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</si>
  <si>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</si>
  <si>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</si>
  <si>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</si>
  <si>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</si>
  <si>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</si>
  <si>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</si>
  <si>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</si>
  <si>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</si>
  <si>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</si>
  <si>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</si>
  <si>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</si>
  <si>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</si>
  <si>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</si>
  <si>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</si>
  <si>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</si>
  <si>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</si>
  <si>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</si>
  <si>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</si>
  <si>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</si>
  <si>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</si>
  <si>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</si>
  <si>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</si>
  <si>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</si>
  <si>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</si>
  <si>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</si>
  <si>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</si>
  <si>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</si>
  <si>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</si>
  <si>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</si>
  <si>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</si>
  <si>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</si>
  <si>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74233-UKS</t>
  </si>
  <si>
    <t>STA</t>
  </si>
  <si>
    <t>1</t>
  </si>
  <si>
    <t>{f915e47a-472c-4655-85c0-57889ef71f8c}</t>
  </si>
  <si>
    <t>2</t>
  </si>
  <si>
    <t>KRYCÍ LIST SOUPISU PRACÍ</t>
  </si>
  <si>
    <t>Objekt:</t>
  </si>
  <si>
    <t>74233-UKS - PAVILON INTERNÍCH OBORŮ - Posílení datových rozvodů</t>
  </si>
  <si>
    <t>REKAPITULACE ČLENĚNÍ SOUPISU PRACÍ</t>
  </si>
  <si>
    <t>Kód dílu - Popis</t>
  </si>
  <si>
    <t>Cena celkem [CZK]</t>
  </si>
  <si>
    <t>-1</t>
  </si>
  <si>
    <t>74233 - UKS-universální kabelový systém</t>
  </si>
  <si>
    <t xml:space="preserve">    74233-1 - Datové rozvaděče P2 a A1</t>
  </si>
  <si>
    <t xml:space="preserve">      74233-1.1 - P2-základní vybavení</t>
  </si>
  <si>
    <t xml:space="preserve">      74233-1.2 - P2-metalické vybavení</t>
  </si>
  <si>
    <t xml:space="preserve">      74233-1.3 - P2-Optické vybavení</t>
  </si>
  <si>
    <t xml:space="preserve">      74233-1.4 - A1  m.č.: 067 doplnění optické vybavení</t>
  </si>
  <si>
    <t xml:space="preserve">      74233-1.5 - A1-metalické vybavení</t>
  </si>
  <si>
    <t xml:space="preserve">      74233-1.6 - A1-základní vybavení</t>
  </si>
  <si>
    <t xml:space="preserve">    74233-2 - Datové zásuvky</t>
  </si>
  <si>
    <t xml:space="preserve">      74233-2.1 - zásuvky 2xRJ45 na omítku</t>
  </si>
  <si>
    <t xml:space="preserve">      74233-2.2 - zásuvky 1xRJ45 na omítku</t>
  </si>
  <si>
    <t xml:space="preserve">      74233-2.3 - Zásuvky 2xRJ45 do podparapetu</t>
  </si>
  <si>
    <t xml:space="preserve">    74233-3 - Elektroinstalace:kabely</t>
  </si>
  <si>
    <t xml:space="preserve">    74233-4 - Elektroinstalace:nosné trasy - žlaby</t>
  </si>
  <si>
    <t xml:space="preserve">      74233-4.1 - žlab drátěný 200x100 uložení na stěnu na podpěrách</t>
  </si>
  <si>
    <t xml:space="preserve">      74233-4.2 - žlab drátěný 100x50 stoupačková montáž na podpěrách</t>
  </si>
  <si>
    <t xml:space="preserve">      74233-4.3 - žlab plechový plný 200x50 na podpěrách a závitových tyčích</t>
  </si>
  <si>
    <t xml:space="preserve">      74233-4.4 - tvarovací prvky</t>
  </si>
  <si>
    <t xml:space="preserve">      74233-4.5 - pospojení tras, uzemnění</t>
  </si>
  <si>
    <t xml:space="preserve">      74233-4.6 - pomocné konstrukce, instalační materiál</t>
  </si>
  <si>
    <t xml:space="preserve">    74233-5 - Elektroinstalace:úložný materiál</t>
  </si>
  <si>
    <t xml:space="preserve">      74233-5.1 - trubky, příchytky</t>
  </si>
  <si>
    <t xml:space="preserve">      74233-5.2 - lišty elektroinstalační HF</t>
  </si>
  <si>
    <t xml:space="preserve">      74233-5.3 - vyvazování kabeláže, označení tras</t>
  </si>
  <si>
    <t xml:space="preserve">      74233-5.4 - stavební otvory, zednické práce</t>
  </si>
  <si>
    <t xml:space="preserve">    74233-6 - Napojení zařízení na 230V</t>
  </si>
  <si>
    <t xml:space="preserve">    74233-7 - Práce technika</t>
  </si>
  <si>
    <t xml:space="preserve">    74233-8 - Ostatní práce a dodávky, přesun hmot</t>
  </si>
  <si>
    <t xml:space="preserve">    74233-9 - Požární ucpávky</t>
  </si>
  <si>
    <t xml:space="preserve">      74233-9.1 - Požární ucpávky jednotlivé kabely</t>
  </si>
  <si>
    <t xml:space="preserve">      74233-9.2 - Požární ucpávky svazky kabelů ,trasy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</si>
  <si>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</si>
  <si>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</si>
  <si>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</si>
  <si>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</si>
  <si>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</si>
  <si>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</si>
  <si>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</si>
  <si>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</si>
  <si>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</si>
  <si>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</si>
  <si>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</si>
  <si>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</si>
  <si>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</si>
  <si>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</si>
  <si>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</si>
  <si>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</si>
  <si>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</si>
  <si>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</si>
  <si>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74233</t>
  </si>
  <si>
    <t>UKS-universální kabelový systém</t>
  </si>
  <si>
    <t>ROZPOCET</t>
  </si>
  <si>
    <t>74233-1</t>
  </si>
  <si>
    <t>Datové rozvaděče P2 a A1</t>
  </si>
  <si>
    <t>74233-1.1</t>
  </si>
  <si>
    <t>P2-základní vybavení</t>
  </si>
  <si>
    <t>K</t>
  </si>
  <si>
    <t>742330005</t>
  </si>
  <si>
    <t>Montáž strukturované kabeláže rozvaděče stojanového přes 30U</t>
  </si>
  <si>
    <t>kus</t>
  </si>
  <si>
    <t>16</t>
  </si>
  <si>
    <t>3</t>
  </si>
  <si>
    <t>691969986</t>
  </si>
  <si>
    <t>Online PSC</t>
  </si>
  <si>
    <t>https://podminky.urs.cz/item/CS_URS_2024_02/742330005</t>
  </si>
  <si>
    <t>M</t>
  </si>
  <si>
    <t>35712054</t>
  </si>
  <si>
    <t>rozvaděč stojanový 19" celoskleněné dveře 42U/800x800mm</t>
  </si>
  <si>
    <t>32</t>
  </si>
  <si>
    <t>-500015540</t>
  </si>
  <si>
    <t>VV</t>
  </si>
  <si>
    <t>0+0+0+0+1</t>
  </si>
  <si>
    <t>742330021</t>
  </si>
  <si>
    <t>Montáž strukturované kabeláže příslušenství a ostatní práce k rozvaděčům police</t>
  </si>
  <si>
    <t>-1149441162</t>
  </si>
  <si>
    <t>https://podminky.urs.cz/item/CS_URS_2024_02/742330021</t>
  </si>
  <si>
    <t>4</t>
  </si>
  <si>
    <t>74233-6a-RADM3</t>
  </si>
  <si>
    <t>Police do stojanu  19" Výška (regálové jednotky): 1U Barva: černá Váhový limit: 80 kg Vlastnosti: Nastavitelná hloubka Odpovídající standardům: RoHS</t>
  </si>
  <si>
    <t>-467293526</t>
  </si>
  <si>
    <t>0+0+0++0+5</t>
  </si>
  <si>
    <t>5</t>
  </si>
  <si>
    <t>742330022</t>
  </si>
  <si>
    <t>Montáž strukturované kabeláže příslušenství a ostatní práce k rozvaděčům napájecího panelu</t>
  </si>
  <si>
    <t>373547226</t>
  </si>
  <si>
    <t>https://podminky.urs.cz/item/CS_URS_2024_02/742330022</t>
  </si>
  <si>
    <t>6</t>
  </si>
  <si>
    <t>646835</t>
  </si>
  <si>
    <t>PDU-NAPÁJ. BLOK 6X 230V PO</t>
  </si>
  <si>
    <t>-712777290</t>
  </si>
  <si>
    <t>0+0+0+0+2</t>
  </si>
  <si>
    <t>7</t>
  </si>
  <si>
    <t>742330023</t>
  </si>
  <si>
    <t>Montáž strukturované kabeláže příslušenství a ostatní práce k rozvaděčům vyvazovacíhoho panelu 1U</t>
  </si>
  <si>
    <t>-1027185405</t>
  </si>
  <si>
    <t>https://podminky.urs.cz/item/CS_URS_2024_02/742330023</t>
  </si>
  <si>
    <t>8</t>
  </si>
  <si>
    <t>37451145</t>
  </si>
  <si>
    <t>panel vyvazovací 5x plastové oko s průchody 1U 19"</t>
  </si>
  <si>
    <t>1721863731</t>
  </si>
  <si>
    <t>0+0+0+0+7</t>
  </si>
  <si>
    <t>74233-1.2</t>
  </si>
  <si>
    <t>P2-metalické vybavení</t>
  </si>
  <si>
    <t>9</t>
  </si>
  <si>
    <t>742330034</t>
  </si>
  <si>
    <t>Montáž strukturované kabeláže příslušenství a ostatní práce k rozvaděčům patch panelu 24 portů neosazeného</t>
  </si>
  <si>
    <t>-62009498</t>
  </si>
  <si>
    <t>https://podminky.urs.cz/item/CS_URS_2024_02/742330034</t>
  </si>
  <si>
    <t>10</t>
  </si>
  <si>
    <t>37451120</t>
  </si>
  <si>
    <t>patch panel neosazený 1U 24 portů 19" STP</t>
  </si>
  <si>
    <t>1988330471</t>
  </si>
  <si>
    <t>0+0+0+0+3</t>
  </si>
  <si>
    <t>11</t>
  </si>
  <si>
    <t>742124005</t>
  </si>
  <si>
    <t>Montáž kabelů datových FTP, UTP, STP ukončení kabelu konektorem</t>
  </si>
  <si>
    <t>845763291</t>
  </si>
  <si>
    <t>https://podminky.urs.cz/item/CS_URS_2024_02/742124005</t>
  </si>
  <si>
    <t>37459030</t>
  </si>
  <si>
    <t>konektor na drát/lanko s vložkou RJ45 FTP Cat6A pro vodiče do 1,32mm stíněný</t>
  </si>
  <si>
    <t>997557215</t>
  </si>
  <si>
    <t>0+0+0+0+58</t>
  </si>
  <si>
    <t>13</t>
  </si>
  <si>
    <t>1051161073</t>
  </si>
  <si>
    <t>14</t>
  </si>
  <si>
    <t>742330051</t>
  </si>
  <si>
    <t>Montáž strukturované kabeláže zásuvek datových popis portu zásuvky</t>
  </si>
  <si>
    <t>1572394922</t>
  </si>
  <si>
    <t>https://podminky.urs.cz/item/CS_URS_2024_02/742330051</t>
  </si>
  <si>
    <t>15</t>
  </si>
  <si>
    <t>742330011mh1</t>
  </si>
  <si>
    <t>Montáž patch kabelu do rozvaděče - k zařízení</t>
  </si>
  <si>
    <t>-2076881048</t>
  </si>
  <si>
    <t>51781</t>
  </si>
  <si>
    <t>PATCH KABEL CAT.6A F/UTP 2M</t>
  </si>
  <si>
    <t>23491187</t>
  </si>
  <si>
    <t>0+0+0+0+24</t>
  </si>
  <si>
    <t>17</t>
  </si>
  <si>
    <t>51782</t>
  </si>
  <si>
    <t>PATCH KABEL CAT.6A F/UTP 3M</t>
  </si>
  <si>
    <t>-488315828</t>
  </si>
  <si>
    <t>0+0+0++0+34</t>
  </si>
  <si>
    <t>74233-1.3</t>
  </si>
  <si>
    <t>P2-Optické vybavení</t>
  </si>
  <si>
    <t>18</t>
  </si>
  <si>
    <t>742330036</t>
  </si>
  <si>
    <t>Montáž strukturované kabeláže příslušenství a ostatní práce k rozvaděčům sestavení optické vany</t>
  </si>
  <si>
    <t>1111447669</t>
  </si>
  <si>
    <t>https://podminky.urs.cz/item/CS_URS_2024_02/742330036</t>
  </si>
  <si>
    <t>19</t>
  </si>
  <si>
    <t>32165</t>
  </si>
  <si>
    <t>VÝSUVNÁ OPTICKÁ VANA 24/48 VLÁKEN LC SM Single-mode Duplex KOMPLET VČETNĚ DRŽÁKŮ SVÁRŮ, ADAPTÉRU, NAVINOVACÍCH CÍVEK, DRŽÁKÚ ŠTÍTKŮ A PRŮCHODEK PRO KABELY</t>
  </si>
  <si>
    <t>770484515</t>
  </si>
  <si>
    <t>20</t>
  </si>
  <si>
    <t>742124013</t>
  </si>
  <si>
    <t>Montáž kabelů datových optických pro vnitřní rozvody ukončení vlákna optického kabelu pigtailem včetně svaru</t>
  </si>
  <si>
    <t>-491302642</t>
  </si>
  <si>
    <t>https://podminky.urs.cz/item/CS_URS_2024_02/742124013</t>
  </si>
  <si>
    <t>742330029</t>
  </si>
  <si>
    <t>Montáž strukturované kabeláže příslušenství a ostatní práce k rozvaděčům konektoru MM/SM</t>
  </si>
  <si>
    <t>-493681962</t>
  </si>
  <si>
    <t>https://podminky.urs.cz/item/CS_URS_2024_02/742330029</t>
  </si>
  <si>
    <t>22</t>
  </si>
  <si>
    <t>742330102</t>
  </si>
  <si>
    <t>Montáž strukturované kabeláže měření segmentu optického, měření útlumu, 2 okna</t>
  </si>
  <si>
    <t>-207850063</t>
  </si>
  <si>
    <t>https://podminky.urs.cz/item/CS_URS_2024_02/742330102</t>
  </si>
  <si>
    <t>23</t>
  </si>
  <si>
    <t>32243</t>
  </si>
  <si>
    <t>pigtail LC OS2 1m LSZH</t>
  </si>
  <si>
    <t>708081936</t>
  </si>
  <si>
    <t>0+0+0+0+12</t>
  </si>
  <si>
    <t>24</t>
  </si>
  <si>
    <t>32744</t>
  </si>
  <si>
    <t>TRUBIČKY NA OCHRANU SVÁRU 50KS</t>
  </si>
  <si>
    <t>-450881992</t>
  </si>
  <si>
    <t>25</t>
  </si>
  <si>
    <t>1307461048</t>
  </si>
  <si>
    <t>26</t>
  </si>
  <si>
    <t>32607</t>
  </si>
  <si>
    <t>OPTICKÝ PATCH KABEL LC/LC DPLX OS1 2M</t>
  </si>
  <si>
    <t>397856145</t>
  </si>
  <si>
    <t>27</t>
  </si>
  <si>
    <t>32608</t>
  </si>
  <si>
    <t>OPTICKÝ PATCH KABEL LC/LC DPLX OS1 3M</t>
  </si>
  <si>
    <t>946895027</t>
  </si>
  <si>
    <t>74233-1.4</t>
  </si>
  <si>
    <t>A1  m.č.: 067 doplnění optické vybavení</t>
  </si>
  <si>
    <t>28</t>
  </si>
  <si>
    <t>1521327412</t>
  </si>
  <si>
    <t>29</t>
  </si>
  <si>
    <t>1300262630</t>
  </si>
  <si>
    <t>1+0+0+0+0</t>
  </si>
  <si>
    <t>30</t>
  </si>
  <si>
    <t>1761369530</t>
  </si>
  <si>
    <t>31</t>
  </si>
  <si>
    <t>-37463791</t>
  </si>
  <si>
    <t>-1799730365</t>
  </si>
  <si>
    <t>12+0+0+0+0</t>
  </si>
  <si>
    <t>33</t>
  </si>
  <si>
    <t>83669667</t>
  </si>
  <si>
    <t>34</t>
  </si>
  <si>
    <t>762385063</t>
  </si>
  <si>
    <t>35</t>
  </si>
  <si>
    <t>99385534</t>
  </si>
  <si>
    <t>36</t>
  </si>
  <si>
    <t>718178797</t>
  </si>
  <si>
    <t>74233-1.5</t>
  </si>
  <si>
    <t>A1-metalické vybavení</t>
  </si>
  <si>
    <t>37</t>
  </si>
  <si>
    <t>-496838190</t>
  </si>
  <si>
    <t>38</t>
  </si>
  <si>
    <t>-447500880</t>
  </si>
  <si>
    <t>2+0+0+0+0</t>
  </si>
  <si>
    <t>39</t>
  </si>
  <si>
    <t>-1607485618</t>
  </si>
  <si>
    <t>40</t>
  </si>
  <si>
    <t>-1261333344</t>
  </si>
  <si>
    <t>45+0+0+0+0+0</t>
  </si>
  <si>
    <t>41</t>
  </si>
  <si>
    <t>1004711544</t>
  </si>
  <si>
    <t>45+0+0+0+0</t>
  </si>
  <si>
    <t>42</t>
  </si>
  <si>
    <t>-1501296269</t>
  </si>
  <si>
    <t>43</t>
  </si>
  <si>
    <t>-833042756</t>
  </si>
  <si>
    <t>44</t>
  </si>
  <si>
    <t>1238804233</t>
  </si>
  <si>
    <t>24+0+0+0+0</t>
  </si>
  <si>
    <t>45</t>
  </si>
  <si>
    <t>620655267</t>
  </si>
  <si>
    <t>21+0+0+0+0</t>
  </si>
  <si>
    <t>74233-1.6</t>
  </si>
  <si>
    <t>A1-základní vybavení</t>
  </si>
  <si>
    <t>46</t>
  </si>
  <si>
    <t>-2051470243</t>
  </si>
  <si>
    <t>47</t>
  </si>
  <si>
    <t>-2120199982</t>
  </si>
  <si>
    <t>5+0+0+0+0</t>
  </si>
  <si>
    <t>74233-2</t>
  </si>
  <si>
    <t>Datové zásuvky</t>
  </si>
  <si>
    <t>74233-2.1</t>
  </si>
  <si>
    <t>zásuvky 2xRJ45 na omítku</t>
  </si>
  <si>
    <t>48</t>
  </si>
  <si>
    <t>742330045</t>
  </si>
  <si>
    <t>Montáž strukturované kabeláže zásuvek datových přisazené na omítku 1 až 6 pozic</t>
  </si>
  <si>
    <t>-957414667</t>
  </si>
  <si>
    <t>https://podminky.urs.cz/item/CS_URS_2024_02/742330045</t>
  </si>
  <si>
    <t>49</t>
  </si>
  <si>
    <t>37451190</t>
  </si>
  <si>
    <t>krabička nástěnná zásuvková pro keystone moduly plast bílá 2 porty (neosazený)</t>
  </si>
  <si>
    <t>1724329122</t>
  </si>
  <si>
    <t>0+21+10+6+0</t>
  </si>
  <si>
    <t>50</t>
  </si>
  <si>
    <t>774326380</t>
  </si>
  <si>
    <t>0+42+20+12+0</t>
  </si>
  <si>
    <t>51</t>
  </si>
  <si>
    <t>742330101</t>
  </si>
  <si>
    <t>Montáž strukturované kabeláže měření segmentu metalického s vyhotovením protokolu</t>
  </si>
  <si>
    <t>467140877</t>
  </si>
  <si>
    <t>https://podminky.urs.cz/item/CS_URS_2024_02/742330101</t>
  </si>
  <si>
    <t>52</t>
  </si>
  <si>
    <t>-472643229</t>
  </si>
  <si>
    <t>53</t>
  </si>
  <si>
    <t>76576</t>
  </si>
  <si>
    <t xml:space="preserve">DATOVÁ ZÁSUVKA 45X45 MM, 1XRJ45 STP C6A, 2 MODULY, BÍLÁ S BEZNÁSTROJOVÝM PŘIPOJENÍM DLE ISO/IEC 11801 3rd edition, URČENÁ PRO ZDRAVOTNICTVÍ S ODOLNOSTÍ VŮČI DESINFEKCÍM, CERTIFIKACE NA KOMPATIBILITU S POE++ DLE IEEE 802.3bt včetně montážní desky, rámečku </t>
  </si>
  <si>
    <t>1346230561</t>
  </si>
  <si>
    <t>54</t>
  </si>
  <si>
    <t>-1416176212</t>
  </si>
  <si>
    <t>55</t>
  </si>
  <si>
    <t>817173081</t>
  </si>
  <si>
    <t>74233-2.2</t>
  </si>
  <si>
    <t>zásuvky 1xRJ45 na omítku</t>
  </si>
  <si>
    <t>56</t>
  </si>
  <si>
    <t>292352960</t>
  </si>
  <si>
    <t>0+3+7+7+4</t>
  </si>
  <si>
    <t>57</t>
  </si>
  <si>
    <t>-1160680611</t>
  </si>
  <si>
    <t>58</t>
  </si>
  <si>
    <t>1025647616</t>
  </si>
  <si>
    <t>59</t>
  </si>
  <si>
    <t>-90640901</t>
  </si>
  <si>
    <t>60</t>
  </si>
  <si>
    <t>-1636391369</t>
  </si>
  <si>
    <t>61</t>
  </si>
  <si>
    <t>1064570265</t>
  </si>
  <si>
    <t>62</t>
  </si>
  <si>
    <t>336557237</t>
  </si>
  <si>
    <t>63</t>
  </si>
  <si>
    <t>1200683130</t>
  </si>
  <si>
    <t>74233-2.3</t>
  </si>
  <si>
    <t>Zásuvky 2xRJ45 do podparapetu</t>
  </si>
  <si>
    <t>64</t>
  </si>
  <si>
    <t>742330044</t>
  </si>
  <si>
    <t>Montáž strukturované kabeláže zásuvek datových pod omítku, do nábytku, do parapetního žlabu nebo podlahové krabice 1 až 6 pozic</t>
  </si>
  <si>
    <t>1665837780</t>
  </si>
  <si>
    <t>https://podminky.urs.cz/item/CS_URS_2024_02/742330044</t>
  </si>
  <si>
    <t>65</t>
  </si>
  <si>
    <t>34571465</t>
  </si>
  <si>
    <t>krabice do dutých stěn PVC přístrojová kruhová D 70mm hluboká</t>
  </si>
  <si>
    <t>-1235892773</t>
  </si>
  <si>
    <t>66</t>
  </si>
  <si>
    <t>-483294755</t>
  </si>
  <si>
    <t>0+0+0+0+8</t>
  </si>
  <si>
    <t>67</t>
  </si>
  <si>
    <t>-870962908</t>
  </si>
  <si>
    <t>68</t>
  </si>
  <si>
    <t>-1884868809</t>
  </si>
  <si>
    <t>69</t>
  </si>
  <si>
    <t>1178810885</t>
  </si>
  <si>
    <t>70</t>
  </si>
  <si>
    <t>-2143085234</t>
  </si>
  <si>
    <t>71</t>
  </si>
  <si>
    <t>-1258304478</t>
  </si>
  <si>
    <t>74233-3</t>
  </si>
  <si>
    <t>Elektroinstalace:kabely</t>
  </si>
  <si>
    <t>72</t>
  </si>
  <si>
    <t>742121001</t>
  </si>
  <si>
    <t>Montáž kabelů sdělovacích pro vnitřní rozvody počtu žil do 15</t>
  </si>
  <si>
    <t>m</t>
  </si>
  <si>
    <t>293478034</t>
  </si>
  <si>
    <t>https://podminky.urs.cz/item/CS_URS_2024_02/742121001</t>
  </si>
  <si>
    <t>73</t>
  </si>
  <si>
    <t>32778</t>
  </si>
  <si>
    <t>Kabel CAT6A 10GX, Bonded-Pair,4pr, F/UTP, PE Jkt, CMR, 305m Ethernet up to 10GBASE-T, Wi-Fi 6, Wi-Fi 5, HDBaseT, PoE++, PoE+, PoE, pr.vodiče:AWG23 B2cas1d0</t>
  </si>
  <si>
    <t>-362087887</t>
  </si>
  <si>
    <t>0+3285+1970+1375+870</t>
  </si>
  <si>
    <t>74</t>
  </si>
  <si>
    <t>742124011</t>
  </si>
  <si>
    <t>Montáž kabelů datových optických pro vnitřní rozvody do trubky zatažením</t>
  </si>
  <si>
    <t>1454187955</t>
  </si>
  <si>
    <t>https://podminky.urs.cz/item/CS_URS_2024_02/742124011</t>
  </si>
  <si>
    <t>170+0+0+0</t>
  </si>
  <si>
    <t>75</t>
  </si>
  <si>
    <t>CLTD12OS2-B2ca</t>
  </si>
  <si>
    <t>GF008PDC24LU-B2ca optický kabel, PDC - těsná ochrana, 24x9um OS2, univerzální, B2ca, HFFR-LS, černý</t>
  </si>
  <si>
    <t>1762933042</t>
  </si>
  <si>
    <t>130+0+0+0+0</t>
  </si>
  <si>
    <t>74233-4</t>
  </si>
  <si>
    <t>Elektroinstalace:nosné trasy - žlaby</t>
  </si>
  <si>
    <t>74233-4.1</t>
  </si>
  <si>
    <t>žlab drátěný 200x100 uložení na stěnu na podpěrách</t>
  </si>
  <si>
    <t>76</t>
  </si>
  <si>
    <t>742110104</t>
  </si>
  <si>
    <t>Montáž kabelového žlabu šířky přes 150 do 250 mm</t>
  </si>
  <si>
    <t>687704406</t>
  </si>
  <si>
    <t>https://podminky.urs.cz/item/CS_URS_2024_02/742110104</t>
  </si>
  <si>
    <t>77</t>
  </si>
  <si>
    <t>ARK-211230</t>
  </si>
  <si>
    <t>Drátěný kabelový žlab 200/100</t>
  </si>
  <si>
    <t>1853684245</t>
  </si>
  <si>
    <t>78</t>
  </si>
  <si>
    <t>ARK-213010</t>
  </si>
  <si>
    <t>Spojka žlabu</t>
  </si>
  <si>
    <t>315563495</t>
  </si>
  <si>
    <t>79</t>
  </si>
  <si>
    <t>742110124</t>
  </si>
  <si>
    <t>Montáž kabelového žlabu nosníku včetně konzol nebo závitových tyčí, šířky přes 150 do 250 mm</t>
  </si>
  <si>
    <t>264486437</t>
  </si>
  <si>
    <t>https://podminky.urs.cz/item/CS_URS_2024_02/742110124</t>
  </si>
  <si>
    <t>80</t>
  </si>
  <si>
    <t>ARK-216020</t>
  </si>
  <si>
    <t>Podpěra 200 - pro žlab 200/50, 200/100</t>
  </si>
  <si>
    <t>-1789919828</t>
  </si>
  <si>
    <t>74233-4.2</t>
  </si>
  <si>
    <t>žlab drátěný 100x50 stoupačková montáž na podpěrách</t>
  </si>
  <si>
    <t>81</t>
  </si>
  <si>
    <t>742110102</t>
  </si>
  <si>
    <t>Montáž kabelového žlabu šířky do 150 mm</t>
  </si>
  <si>
    <t>-226822934</t>
  </si>
  <si>
    <t>https://podminky.urs.cz/item/CS_URS_2024_02/742110102</t>
  </si>
  <si>
    <t>82</t>
  </si>
  <si>
    <t>1000287693</t>
  </si>
  <si>
    <t>Drátěný kabelový žlab 100/50</t>
  </si>
  <si>
    <t>-1401810841</t>
  </si>
  <si>
    <t>0+6+0+0+0</t>
  </si>
  <si>
    <t>83</t>
  </si>
  <si>
    <t>936496452</t>
  </si>
  <si>
    <t>0+12+0+0+0</t>
  </si>
  <si>
    <t>84</t>
  </si>
  <si>
    <t>742110122</t>
  </si>
  <si>
    <t>Montáž kabelového žlabu nosníku včetně konzol nebo závitových tyčí, šířky do 150 mm</t>
  </si>
  <si>
    <t>-324783435</t>
  </si>
  <si>
    <t>https://podminky.urs.cz/item/CS_URS_2024_02/742110122</t>
  </si>
  <si>
    <t>85</t>
  </si>
  <si>
    <t>ARK-216010</t>
  </si>
  <si>
    <t>Podpěra PZM 100 "GZ" - pro žlab 100/50, 100/100</t>
  </si>
  <si>
    <t>1941004751</t>
  </si>
  <si>
    <t>6+0+0+0+0</t>
  </si>
  <si>
    <t>74233-4.3</t>
  </si>
  <si>
    <t>žlab plechový plný 200x50 na podpěrách a závitových tyčích</t>
  </si>
  <si>
    <t>86</t>
  </si>
  <si>
    <t>1192762849</t>
  </si>
  <si>
    <t>87</t>
  </si>
  <si>
    <t>1160292</t>
  </si>
  <si>
    <t>Oceloplechový žlab 200/50  0,8MM</t>
  </si>
  <si>
    <t>1195606743</t>
  </si>
  <si>
    <t>0+50+20+20+16</t>
  </si>
  <si>
    <t>88</t>
  </si>
  <si>
    <t>-2025996474</t>
  </si>
  <si>
    <t>89</t>
  </si>
  <si>
    <t>-392122242</t>
  </si>
  <si>
    <t>90</t>
  </si>
  <si>
    <t>ARK-219021</t>
  </si>
  <si>
    <t>Závitová tyč 8 mm/1m</t>
  </si>
  <si>
    <t>403889659</t>
  </si>
  <si>
    <t>74233-4.4</t>
  </si>
  <si>
    <t>tvarovací prvky</t>
  </si>
  <si>
    <t>91</t>
  </si>
  <si>
    <t>-901571460</t>
  </si>
  <si>
    <t>92</t>
  </si>
  <si>
    <t>ARK-223040</t>
  </si>
  <si>
    <t>Spojka tvarovací pro vytváření kolen T-kusů, křížení a jiných, včetně spojovacího materiálu</t>
  </si>
  <si>
    <t>609037741</t>
  </si>
  <si>
    <t>0+12+6+6+6</t>
  </si>
  <si>
    <t>93</t>
  </si>
  <si>
    <t>ARK-223067</t>
  </si>
  <si>
    <t>Spojka kloubová včetně spojovacího materiálu</t>
  </si>
  <si>
    <t>-249929925</t>
  </si>
  <si>
    <t>0+8+6+6+0</t>
  </si>
  <si>
    <t>74233-4.5</t>
  </si>
  <si>
    <t>pospojení tras, uzemnění</t>
  </si>
  <si>
    <t>94</t>
  </si>
  <si>
    <t>741410003</t>
  </si>
  <si>
    <t>Montáž uzemňovacího vedení s upevněním, propojením a připojením pomocí svorek na povrchu drátu nebo lana Ø do 10 mm</t>
  </si>
  <si>
    <t>1398244638</t>
  </si>
  <si>
    <t>https://podminky.urs.cz/item/CS_URS_2024_02/741410003</t>
  </si>
  <si>
    <t>95</t>
  </si>
  <si>
    <t>34140826</t>
  </si>
  <si>
    <t>vodič propojovací jádro Cu plné izolace PVC 450/750V (H07V-U) 1x6mm2</t>
  </si>
  <si>
    <t>256</t>
  </si>
  <si>
    <t>-2000393146</t>
  </si>
  <si>
    <t>96</t>
  </si>
  <si>
    <t>741420021R1</t>
  </si>
  <si>
    <t>Montáž hromosvodného vedení svorek se 2 šrouby</t>
  </si>
  <si>
    <t>-601196121</t>
  </si>
  <si>
    <t>https://podminky.urs.cz/item/CS_URS_2024_02/741420021R1</t>
  </si>
  <si>
    <t>97</t>
  </si>
  <si>
    <t>741420021</t>
  </si>
  <si>
    <t>1683938945</t>
  </si>
  <si>
    <t>https://podminky.urs.cz/item/CS_URS_2024_02/741420021</t>
  </si>
  <si>
    <t>98</t>
  </si>
  <si>
    <t>ARK-213070</t>
  </si>
  <si>
    <t>Spojka pro doplňkové pospojení jednotlivých žlabů</t>
  </si>
  <si>
    <t>-90483032</t>
  </si>
  <si>
    <t>99</t>
  </si>
  <si>
    <t>ARK-213077</t>
  </si>
  <si>
    <t>Svorka vhodná pro funkci náhodného zemniče  pro připojení kabelových žlabů k zemnícímu okruhu 25mm2 "mosaz"/spoj. mat. "mosaz"</t>
  </si>
  <si>
    <t>-179353853</t>
  </si>
  <si>
    <t>74233-4.6</t>
  </si>
  <si>
    <t>pomocné konstrukce, instalační materiál</t>
  </si>
  <si>
    <t>100</t>
  </si>
  <si>
    <t>741910002</t>
  </si>
  <si>
    <t>Montáž kabelových věšáků bez osazení úchytných prvků stojiny s háky</t>
  </si>
  <si>
    <t>1358686685</t>
  </si>
  <si>
    <t>https://podminky.urs.cz/item/CS_URS_2024_02/741910002</t>
  </si>
  <si>
    <t>101</t>
  </si>
  <si>
    <t>ARK-227100</t>
  </si>
  <si>
    <t>Stojna prostorová  1000 - 1,5mm prostorová třístranná</t>
  </si>
  <si>
    <t>-2005464376</t>
  </si>
  <si>
    <t>102</t>
  </si>
  <si>
    <t>ARK-214310</t>
  </si>
  <si>
    <t>Úhlový držák stojny</t>
  </si>
  <si>
    <t>1440779705</t>
  </si>
  <si>
    <t>103</t>
  </si>
  <si>
    <t>1717302</t>
  </si>
  <si>
    <t>Průvlakové kotvy, hmoždinky šrouby vruty a ostatní instalační materiál GZ</t>
  </si>
  <si>
    <t>---</t>
  </si>
  <si>
    <t>-1948641330</t>
  </si>
  <si>
    <t>104</t>
  </si>
  <si>
    <t>250-100</t>
  </si>
  <si>
    <t>Žlab oceloplechový 250/100 SZ 1,0MM bez perforace-prodloužení stávající trasy 4.NP</t>
  </si>
  <si>
    <t>1851452101</t>
  </si>
  <si>
    <t>74233-5</t>
  </si>
  <si>
    <t>Elektroinstalace:úložný materiál</t>
  </si>
  <si>
    <t>74233-5.1</t>
  </si>
  <si>
    <t>trubky, příchytky</t>
  </si>
  <si>
    <t>105</t>
  </si>
  <si>
    <t>742110003</t>
  </si>
  <si>
    <t>Montáž trubek elektroinstalačních plastových ohebných uložených volně na příchytky</t>
  </si>
  <si>
    <t>581294566</t>
  </si>
  <si>
    <t>https://podminky.urs.cz/item/CS_URS_2024_02/742110003</t>
  </si>
  <si>
    <t>106</t>
  </si>
  <si>
    <t>34571154</t>
  </si>
  <si>
    <t>trubka elektroinstalační ohebná z PH, D 22,9/28,5mm</t>
  </si>
  <si>
    <t>-417621808</t>
  </si>
  <si>
    <t>0+30+50+50+50</t>
  </si>
  <si>
    <t>107</t>
  </si>
  <si>
    <t>10002907061</t>
  </si>
  <si>
    <t>příchytka 25MM HF</t>
  </si>
  <si>
    <t>128</t>
  </si>
  <si>
    <t>-518938529</t>
  </si>
  <si>
    <t>207,692307692308*2,6 'Přepočtené koeficientem množství</t>
  </si>
  <si>
    <t>108</t>
  </si>
  <si>
    <t>34571157</t>
  </si>
  <si>
    <t>trubka elektroinstalační ohebná z PH, D 35,9/42,2mm</t>
  </si>
  <si>
    <t>445690647</t>
  </si>
  <si>
    <t>30+20+20+20+40</t>
  </si>
  <si>
    <t>109</t>
  </si>
  <si>
    <t>1217240-1</t>
  </si>
  <si>
    <t>příchytka 40MM HF</t>
  </si>
  <si>
    <t>-2085203309</t>
  </si>
  <si>
    <t>80*3 'Přepočtené koeficientem množství</t>
  </si>
  <si>
    <t>110</t>
  </si>
  <si>
    <t>742110013</t>
  </si>
  <si>
    <t>Montáž trubek elektroinstalačních plastových tuhých pro vnitřní rozvody pro optická vlákna</t>
  </si>
  <si>
    <t>-1165588484</t>
  </si>
  <si>
    <t>https://podminky.urs.cz/item/CS_URS_2024_02/742110013</t>
  </si>
  <si>
    <t>111</t>
  </si>
  <si>
    <t>34571829</t>
  </si>
  <si>
    <t>mikrotrubička HDPE zemní zodolněná vnitřní lubrikační vrstva D 14/10mm</t>
  </si>
  <si>
    <t>676531815</t>
  </si>
  <si>
    <t>150+0+0+0+0</t>
  </si>
  <si>
    <t>150*1,05 'Přepočtené koeficientem množství</t>
  </si>
  <si>
    <t>112</t>
  </si>
  <si>
    <t>742111001</t>
  </si>
  <si>
    <t>Montáž příchytek pro kabely samostatné ohniodolné včetně šroubu a hmoždinky</t>
  </si>
  <si>
    <t>-668669550</t>
  </si>
  <si>
    <t>https://podminky.urs.cz/item/CS_URS_2024_02/742111001</t>
  </si>
  <si>
    <t>113</t>
  </si>
  <si>
    <t>SN-ESD 11</t>
  </si>
  <si>
    <t>Kolík nebo stahovací pásek ESD 11, délka dříku 11 mm, světle šedá</t>
  </si>
  <si>
    <t>ks</t>
  </si>
  <si>
    <t>-1094449200</t>
  </si>
  <si>
    <t>40+250+230+230</t>
  </si>
  <si>
    <t>114</t>
  </si>
  <si>
    <t>SN-DKS 3-13</t>
  </si>
  <si>
    <t>příchytka pro volné vodiče 30020</t>
  </si>
  <si>
    <t>-1310639369</t>
  </si>
  <si>
    <t>0+120+60+60+80</t>
  </si>
  <si>
    <t>115</t>
  </si>
  <si>
    <t>SN-DKS 6-20</t>
  </si>
  <si>
    <t>příchytka pro volné vodiče 30030</t>
  </si>
  <si>
    <t>90582411</t>
  </si>
  <si>
    <t>0+20+20+20+30</t>
  </si>
  <si>
    <t>116</t>
  </si>
  <si>
    <t>2207028</t>
  </si>
  <si>
    <t>2031 M 15 FS - Svazkový držák Grip</t>
  </si>
  <si>
    <t>1655992111</t>
  </si>
  <si>
    <t>0+20+20+20++20</t>
  </si>
  <si>
    <t>117</t>
  </si>
  <si>
    <t>2207036</t>
  </si>
  <si>
    <t>2031 M 30 FS - Svazkový držák Grip</t>
  </si>
  <si>
    <t>-1807898088</t>
  </si>
  <si>
    <t>0+20+20+20+10</t>
  </si>
  <si>
    <t>74233-5.2</t>
  </si>
  <si>
    <t>lišty elektroinstalační HF</t>
  </si>
  <si>
    <t>118</t>
  </si>
  <si>
    <t>742110041</t>
  </si>
  <si>
    <t>Montáž lišt elektroinstalačních vkládacích</t>
  </si>
  <si>
    <t>-558572216</t>
  </si>
  <si>
    <t>https://podminky.urs.cz/item/CS_URS_2024_02/742110041</t>
  </si>
  <si>
    <t>119</t>
  </si>
  <si>
    <t>34571015</t>
  </si>
  <si>
    <t>lišta elektroinstalační hranatá bezhalogenová 40x20mm</t>
  </si>
  <si>
    <t>-756216744</t>
  </si>
  <si>
    <t>0+100+50+30+0</t>
  </si>
  <si>
    <t>74233-5.3</t>
  </si>
  <si>
    <t>vyvazování kabeláže, označení tras</t>
  </si>
  <si>
    <t>120</t>
  </si>
  <si>
    <t>742190003</t>
  </si>
  <si>
    <t>Ostatní práce pro trasy vyvazování kabeláže ve žlabech</t>
  </si>
  <si>
    <t>-871740315</t>
  </si>
  <si>
    <t>https://podminky.urs.cz/item/CS_URS_2024_02/742190003</t>
  </si>
  <si>
    <t>121</t>
  </si>
  <si>
    <t>34572331</t>
  </si>
  <si>
    <t>páska stahovací kabelová 12,6x230mm</t>
  </si>
  <si>
    <t>100 kus</t>
  </si>
  <si>
    <t>-1698637123</t>
  </si>
  <si>
    <t>122</t>
  </si>
  <si>
    <t>34572308</t>
  </si>
  <si>
    <t>páska stahovací kabelová 3,6x200mm</t>
  </si>
  <si>
    <t>1695051974</t>
  </si>
  <si>
    <t>123</t>
  </si>
  <si>
    <t>742190002</t>
  </si>
  <si>
    <t>Ostatní práce pro trasy značení trasy vedení</t>
  </si>
  <si>
    <t>1734405313</t>
  </si>
  <si>
    <t>https://podminky.urs.cz/item/CS_URS_2024_02/742190002</t>
  </si>
  <si>
    <t>124</t>
  </si>
  <si>
    <t>742ZT1</t>
  </si>
  <si>
    <t>Kabelový štítek označovací, 30x8mm zavírací, 1 ks</t>
  </si>
  <si>
    <t>277353294</t>
  </si>
  <si>
    <t>125</t>
  </si>
  <si>
    <t>742ZT2</t>
  </si>
  <si>
    <t>Evidenční štítek pro značení nosných tras včetně samolepícího štítku</t>
  </si>
  <si>
    <t>398817586</t>
  </si>
  <si>
    <t>74233-5.4</t>
  </si>
  <si>
    <t>stavební otvory, zednické práce</t>
  </si>
  <si>
    <t>126</t>
  </si>
  <si>
    <t>468081311</t>
  </si>
  <si>
    <t>Vybourání otvorů ve zdivu cihelném plochy do 0,0225 m2 a tloušťky do 15 cm</t>
  </si>
  <si>
    <t>-315409424</t>
  </si>
  <si>
    <t>https://podminky.urs.cz/item/CS_URS_2024_02/468081311</t>
  </si>
  <si>
    <t>0+0+3+3+3</t>
  </si>
  <si>
    <t>127</t>
  </si>
  <si>
    <t>468081512</t>
  </si>
  <si>
    <t>Vybourání otvorů ve zdivu železobetonovém plochy do 0,09 m2 a tloušťky přes 15 do 30 cm</t>
  </si>
  <si>
    <t>-440157384</t>
  </si>
  <si>
    <t>https://podminky.urs.cz/item/CS_URS_2024_02/468081512</t>
  </si>
  <si>
    <t>0+5+3+3+1</t>
  </si>
  <si>
    <t>468082212</t>
  </si>
  <si>
    <t>Vybourání otvorů ve stropech a klenbách železobetonových plochy do 0,09 m2 a tloušťky přes 10 do 20 cm</t>
  </si>
  <si>
    <t>-534648407</t>
  </si>
  <si>
    <t>https://podminky.urs.cz/item/CS_URS_2024_02/468082212</t>
  </si>
  <si>
    <t>1+0+0+0+1</t>
  </si>
  <si>
    <t>129</t>
  </si>
  <si>
    <t>460941212</t>
  </si>
  <si>
    <t>Vyplnění rýh vyplnění a omítnutí rýh ve stěnách hloubky do 3 cm a šířky přes 3 do 5 cm</t>
  </si>
  <si>
    <t>1051882178</t>
  </si>
  <si>
    <t>https://podminky.urs.cz/item/CS_URS_2024_02/460941212</t>
  </si>
  <si>
    <t>130</t>
  </si>
  <si>
    <t>468101112</t>
  </si>
  <si>
    <t>Vysekání rýh pro montáž trubek a kabelů v kamenných nebo betonových zdech hloubky do 3 cm a šířky přes 3 do 5 cm</t>
  </si>
  <si>
    <t>2104634072</t>
  </si>
  <si>
    <t>https://podminky.urs.cz/item/CS_URS_2024_02/468101112</t>
  </si>
  <si>
    <t>0+1+1+1+1</t>
  </si>
  <si>
    <t>131</t>
  </si>
  <si>
    <t>468101412</t>
  </si>
  <si>
    <t>Vysekání rýh pro montáž trubek a kabelů v cihelných zdech hloubky do 3 cm a šířky přes 3 do 5 cm</t>
  </si>
  <si>
    <t>-283055585</t>
  </si>
  <si>
    <t>https://podminky.urs.cz/item/CS_URS_2024_02/468101412</t>
  </si>
  <si>
    <t>132</t>
  </si>
  <si>
    <t>997013631</t>
  </si>
  <si>
    <t>Poplatek za uložení stavebního odpadu na skládce (skládkovné) směsného stavebního a demoličního zatříděného do Katalogu odpadů pod kódem 17 09 04</t>
  </si>
  <si>
    <t>t</t>
  </si>
  <si>
    <t>1260052640</t>
  </si>
  <si>
    <t>https://podminky.urs.cz/item/CS_URS_2024_02/997013631</t>
  </si>
  <si>
    <t>133</t>
  </si>
  <si>
    <t>997013863mh1</t>
  </si>
  <si>
    <t>Poplatek za uložení stavebního odpadu, recyklace - Zákon č. 185/2001, o odpadech a o změně některých dalších zákonů.</t>
  </si>
  <si>
    <t>-869189065</t>
  </si>
  <si>
    <t>134</t>
  </si>
  <si>
    <t>SLP143</t>
  </si>
  <si>
    <t>Stavební pojivo pro uložení el. materiálu  pro obyčejné omítky</t>
  </si>
  <si>
    <t>kg</t>
  </si>
  <si>
    <t>561169604</t>
  </si>
  <si>
    <t>74233-6</t>
  </si>
  <si>
    <t>Napojení zařízení na 230V</t>
  </si>
  <si>
    <t>135</t>
  </si>
  <si>
    <t>741112132</t>
  </si>
  <si>
    <t>Montáž krabic elektroinstalačních bez napojení na trubky a lišty, demontáže a montáže víčka a přístroje rozvodek se zapojením vodičů na svorkovnici nástěnných kovových čtyřhranných, vel. 120x120 mm</t>
  </si>
  <si>
    <t>80190755</t>
  </si>
  <si>
    <t>https://podminky.urs.cz/item/CS_URS_2024_02/741112132</t>
  </si>
  <si>
    <t>136</t>
  </si>
  <si>
    <t>34571487</t>
  </si>
  <si>
    <t>krabice v uzavřeném provedení Al s krytím IP 54 čtvercová 120x120mm tři vývodky M25</t>
  </si>
  <si>
    <t>923406249</t>
  </si>
  <si>
    <t>137</t>
  </si>
  <si>
    <t>741120103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</si>
  <si>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</si>
  <si>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691783412</t>
  </si>
  <si>
    <t>https://podminky.urs.cz/item/CS_URS_2024_02/741120103</t>
  </si>
  <si>
    <t>138</t>
  </si>
  <si>
    <t>34140850</t>
  </si>
  <si>
    <t>vodič propojovací jádro Cu lanované izolace PVC 450/750V (H07V-R) 1x25mm2</t>
  </si>
  <si>
    <t>-1758079218</t>
  </si>
  <si>
    <t>139</t>
  </si>
  <si>
    <t>741122611</t>
  </si>
  <si>
    <t>Montáž kabelů měděných bez ukončení uložených pevně plných kulatých nebo bezhalogenových (např. CYKY) počtu a průřezu žil 3x1,5 až 6 mm2</t>
  </si>
  <si>
    <t>-1546615560</t>
  </si>
  <si>
    <t>https://podminky.urs.cz/item/CS_URS_2024_02/741122611</t>
  </si>
  <si>
    <t>140</t>
  </si>
  <si>
    <t>34111036</t>
  </si>
  <si>
    <t>kabel instalační jádro Cu plné izolace PVC plášť PVC 450/750V (CYKY) 3x2,5mm2</t>
  </si>
  <si>
    <t>1685390174</t>
  </si>
  <si>
    <t>141</t>
  </si>
  <si>
    <t>741810001</t>
  </si>
  <si>
    <t>Zkoušky a prohlídky elektrických rozvodů a zařízení celková prohlídka a vyhotovení revizní zprávy pro objem montážních prací do 100 tis. Kč</t>
  </si>
  <si>
    <t>-1619737074</t>
  </si>
  <si>
    <t>https://podminky.urs.cz/item/CS_URS_2024_02/741810001</t>
  </si>
  <si>
    <t>142</t>
  </si>
  <si>
    <t>SLP383</t>
  </si>
  <si>
    <t>Zapojení rozvodu a napojení jističů v rozvaděči NN</t>
  </si>
  <si>
    <t>hod</t>
  </si>
  <si>
    <t>-1712302789</t>
  </si>
  <si>
    <t>74233-7</t>
  </si>
  <si>
    <t>Práce technika</t>
  </si>
  <si>
    <t>143</t>
  </si>
  <si>
    <t>742220511R1x</t>
  </si>
  <si>
    <t>Úprava stávajících rozvaděčů A1 a P1</t>
  </si>
  <si>
    <t>-1882264279</t>
  </si>
  <si>
    <t>144</t>
  </si>
  <si>
    <t>742330011</t>
  </si>
  <si>
    <t>Montáž strukturované kabeláže zařízení do rozvaděče switche, UPS, DVR, server bez nastavení</t>
  </si>
  <si>
    <t>-2057808696</t>
  </si>
  <si>
    <t>https://podminky.urs.cz/item/CS_URS_2022_01/742330011</t>
  </si>
  <si>
    <t>145</t>
  </si>
  <si>
    <t>742330011R1</t>
  </si>
  <si>
    <t>Spolupráce s IT technikem při propojení systému UKS na stávající systém</t>
  </si>
  <si>
    <t>-2107945846</t>
  </si>
  <si>
    <t>146</t>
  </si>
  <si>
    <t>742330511R2</t>
  </si>
  <si>
    <t>Výchozí revize systému UKS</t>
  </si>
  <si>
    <t>1702020427</t>
  </si>
  <si>
    <t>74233-8</t>
  </si>
  <si>
    <t>Ostatní práce a dodávky, přesun hmot</t>
  </si>
  <si>
    <t>147</t>
  </si>
  <si>
    <t>742222832</t>
  </si>
  <si>
    <t>Úprava sesterského pultu 4.NP 427, montáž svodového sloupku</t>
  </si>
  <si>
    <t>-1393561503</t>
  </si>
  <si>
    <t>https://podminky.urs.cz/item/CS_URS_2022_01/742222832</t>
  </si>
  <si>
    <t>148</t>
  </si>
  <si>
    <t>653133 leg</t>
  </si>
  <si>
    <t>UNIVERZÁLNÍ SLOUP S MOŽNOSTI OSAZENÍ OVLÁDACÍCH PŘÍSTROJŮ, 2 ODDĚLENÍ PRO ODDĚLENÍ SILNOPROUDÉ A SLABOPROUDÉ ČÁSTÍ, MAX. VÝŠKA DO PODHLEDU = 3,9M, MAX. VÝŠKA STROPU PRO UPEVNĚNÍ = 5,1M, BÍLÝ, včetně přepážky</t>
  </si>
  <si>
    <t>...</t>
  </si>
  <si>
    <t>262144</t>
  </si>
  <si>
    <t>-289438374</t>
  </si>
  <si>
    <t>149</t>
  </si>
  <si>
    <t>966084008-1</t>
  </si>
  <si>
    <t xml:space="preserve">Demontáž a zpětná montáž podhledů včetně výměny poškozených částí </t>
  </si>
  <si>
    <t>-1827626829</t>
  </si>
  <si>
    <t>0+160+140+140+30</t>
  </si>
  <si>
    <t>150</t>
  </si>
  <si>
    <t>74222omat</t>
  </si>
  <si>
    <t>Ostatní drobný materiál, spojky, svorkovnice, propojovací spojky</t>
  </si>
  <si>
    <t>-730519154</t>
  </si>
  <si>
    <t>151</t>
  </si>
  <si>
    <t>998742101</t>
  </si>
  <si>
    <t>Přesun hmot pro slaboproud stanovený z hmotnosti přesunovaného materiálu vodorovná dopravní vzdálenost do 50 m základní v objektech výšky do 6 m</t>
  </si>
  <si>
    <t>784882040</t>
  </si>
  <si>
    <t>https://podminky.urs.cz/item/CS_URS_2024_02/998742101</t>
  </si>
  <si>
    <t>152</t>
  </si>
  <si>
    <t>998742102</t>
  </si>
  <si>
    <t>Přesun hmot pro slaboproud stanovený z hmotnosti přesunovaného materiálu vodorovná dopravní vzdálenost do 50 m základní v objektech výšky přes 6 do 12 m</t>
  </si>
  <si>
    <t>1850870070</t>
  </si>
  <si>
    <t>https://podminky.urs.cz/item/CS_URS_2024_02/998742102</t>
  </si>
  <si>
    <t>74233-9</t>
  </si>
  <si>
    <t>Požární ucpávky</t>
  </si>
  <si>
    <t>74233-9.1</t>
  </si>
  <si>
    <t>Požární ucpávky jednotlivé kabely</t>
  </si>
  <si>
    <t>153</t>
  </si>
  <si>
    <t>742190005</t>
  </si>
  <si>
    <t>Ostatní práce pro trasy vložení požárně těsnicího materiálu pro prostup</t>
  </si>
  <si>
    <t>-1197498907</t>
  </si>
  <si>
    <t>https://podminky.urs.cz/item/CS_URS_2024_02/742190005</t>
  </si>
  <si>
    <t>154</t>
  </si>
  <si>
    <t>742PUCP4</t>
  </si>
  <si>
    <t>Označení ucpávky</t>
  </si>
  <si>
    <t>731836643</t>
  </si>
  <si>
    <t>155</t>
  </si>
  <si>
    <t>742PUCP5</t>
  </si>
  <si>
    <t>Revize ucpávky</t>
  </si>
  <si>
    <t>-508430917</t>
  </si>
  <si>
    <t>156</t>
  </si>
  <si>
    <t>HLT.2116246</t>
  </si>
  <si>
    <t>Firestop putty disc CFS-D 25</t>
  </si>
  <si>
    <t>268302158</t>
  </si>
  <si>
    <t>0+0+1+1+1</t>
  </si>
  <si>
    <t>157</t>
  </si>
  <si>
    <t>1672368</t>
  </si>
  <si>
    <t>PROTIPOZARNI STITEK /3488604</t>
  </si>
  <si>
    <t>-1665613527</t>
  </si>
  <si>
    <t>74233-9.2</t>
  </si>
  <si>
    <t>Požární ucpávky svazky kabelů ,trasy</t>
  </si>
  <si>
    <t>158</t>
  </si>
  <si>
    <t>575674406</t>
  </si>
  <si>
    <t>159</t>
  </si>
  <si>
    <t>-362956142</t>
  </si>
  <si>
    <t>160</t>
  </si>
  <si>
    <t>1800313077</t>
  </si>
  <si>
    <t>161</t>
  </si>
  <si>
    <t>HLT.220351</t>
  </si>
  <si>
    <t>Protipožární tmel CP 611A INT</t>
  </si>
  <si>
    <t>146421424</t>
  </si>
  <si>
    <t>1+5+4+4+2</t>
  </si>
  <si>
    <t>162</t>
  </si>
  <si>
    <t>1389532290</t>
  </si>
  <si>
    <t>163</t>
  </si>
  <si>
    <t>742PUCP3.1</t>
  </si>
  <si>
    <t>protipožární povlak utěsnění rezervních trubek do pr.50 stěna strop</t>
  </si>
  <si>
    <t>1002094980</t>
  </si>
  <si>
    <t>VRN</t>
  </si>
  <si>
    <t>Vedlejší rozpočtové náklady</t>
  </si>
  <si>
    <t>VRN1</t>
  </si>
  <si>
    <t>Průzkumné, geodetické a projektové práce</t>
  </si>
  <si>
    <t>164</t>
  </si>
  <si>
    <t>013254000</t>
  </si>
  <si>
    <t>Dokumentace skutečného provedení stavby</t>
  </si>
  <si>
    <t>…</t>
  </si>
  <si>
    <t>1024</t>
  </si>
  <si>
    <t>461884583</t>
  </si>
  <si>
    <t>https://podminky.urs.cz/item/CS_URS_2024_02/013254000</t>
  </si>
  <si>
    <t>165</t>
  </si>
  <si>
    <t>013324000</t>
  </si>
  <si>
    <t>Nabídkový rozpočet</t>
  </si>
  <si>
    <t>2128364206</t>
  </si>
  <si>
    <t>https://podminky.urs.cz/item/CS_URS_2024_02/013324000</t>
  </si>
  <si>
    <t>166</t>
  </si>
  <si>
    <t>045303000_01</t>
  </si>
  <si>
    <t>Koordinační práce na stavbě při zhotovení elektroinstalačních prací v návaznosti na umístění systémových prvků UKS v rámci dodávek ostatních subdodávek a interiéru</t>
  </si>
  <si>
    <t>-388403783</t>
  </si>
  <si>
    <t>167</t>
  </si>
  <si>
    <t>045303000_02</t>
  </si>
  <si>
    <t>Koordinační práce na stavbě při zhotovení elektroinstalačních prací v návaznosti na umístění systémových prvků vůči ostatním profesím v souladu s interiérem, konaná před začátkem instalace kabelů do stavby</t>
  </si>
  <si>
    <t>-548682244</t>
  </si>
  <si>
    <t>VRN3</t>
  </si>
  <si>
    <t>Zařízení staveniště</t>
  </si>
  <si>
    <t>168</t>
  </si>
  <si>
    <t>034002000</t>
  </si>
  <si>
    <t>Zabezpečení staveniště</t>
  </si>
  <si>
    <t>-1543461084</t>
  </si>
  <si>
    <t>https://podminky.urs.cz/item/CS_URS_2024_02/034002000</t>
  </si>
  <si>
    <t>VRN8</t>
  </si>
  <si>
    <t>Přesun stavebních kapacit</t>
  </si>
  <si>
    <t>169</t>
  </si>
  <si>
    <t>065002000</t>
  </si>
  <si>
    <t>Mimostaveništní doprava materiálů, výrobků a strojů</t>
  </si>
  <si>
    <t>-1353667322</t>
  </si>
  <si>
    <t>https://podminky.urs.cz/item/CS_URS_2024_02/065002000</t>
  </si>
  <si>
    <t>170</t>
  </si>
  <si>
    <t>081002000</t>
  </si>
  <si>
    <t>Doprava zaměstnanců</t>
  </si>
  <si>
    <t>-1304814609</t>
  </si>
  <si>
    <t>https://podminky.urs.cz/item/CS_URS_2024_02/081002000</t>
  </si>
  <si>
    <t>VRN9</t>
  </si>
  <si>
    <t>Ostatní náklady</t>
  </si>
  <si>
    <t>171</t>
  </si>
  <si>
    <t>090001000</t>
  </si>
  <si>
    <t>-443184475</t>
  </si>
  <si>
    <t>https://podminky.urs.cz/item/CS_URS_2024_02/090001000</t>
  </si>
  <si>
    <t>172</t>
  </si>
  <si>
    <t>091002000</t>
  </si>
  <si>
    <t>Ostatní náklady související s objektem</t>
  </si>
  <si>
    <t>-1984648167</t>
  </si>
  <si>
    <t>https://podminky.urs.cz/item/CS_URS_2024_02/091002000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</si>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</sst>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1" applyFont="1" applyAlignment="1">
      <alignment vertical="center" wrapText="1"/>
    </xf>
    <xf numFmtId="0" fontId="0" fillId="0" borderId="15" xfId="0" applyBorder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0" borderId="15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vertical="top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42330036" TargetMode="External"/><Relationship Id="rId18" Type="http://schemas.openxmlformats.org/officeDocument/2006/relationships/hyperlink" Target="https://podminky.urs.cz/item/CS_URS_2024_02/742124005" TargetMode="External"/><Relationship Id="rId26" Type="http://schemas.openxmlformats.org/officeDocument/2006/relationships/hyperlink" Target="https://podminky.urs.cz/item/CS_URS_2024_02/742124005" TargetMode="External"/><Relationship Id="rId39" Type="http://schemas.openxmlformats.org/officeDocument/2006/relationships/hyperlink" Target="https://podminky.urs.cz/item/CS_URS_2024_02/742110104" TargetMode="External"/><Relationship Id="rId21" Type="http://schemas.openxmlformats.org/officeDocument/2006/relationships/hyperlink" Target="https://podminky.urs.cz/item/CS_URS_2024_02/742330045" TargetMode="External"/><Relationship Id="rId34" Type="http://schemas.openxmlformats.org/officeDocument/2006/relationships/hyperlink" Target="https://podminky.urs.cz/item/CS_URS_2024_02/742124011" TargetMode="External"/><Relationship Id="rId42" Type="http://schemas.openxmlformats.org/officeDocument/2006/relationships/hyperlink" Target="https://podminky.urs.cz/item/CS_URS_2024_02/741410003" TargetMode="External"/><Relationship Id="rId47" Type="http://schemas.openxmlformats.org/officeDocument/2006/relationships/hyperlink" Target="https://podminky.urs.cz/item/CS_URS_2024_02/742110013" TargetMode="External"/><Relationship Id="rId50" Type="http://schemas.openxmlformats.org/officeDocument/2006/relationships/hyperlink" Target="https://podminky.urs.cz/item/CS_URS_2024_02/742190003" TargetMode="External"/><Relationship Id="rId55" Type="http://schemas.openxmlformats.org/officeDocument/2006/relationships/hyperlink" Target="https://podminky.urs.cz/item/CS_URS_2024_02/460941212" TargetMode="External"/><Relationship Id="rId63" Type="http://schemas.openxmlformats.org/officeDocument/2006/relationships/hyperlink" Target="https://podminky.urs.cz/item/CS_URS_2022_01/742330011" TargetMode="External"/><Relationship Id="rId68" Type="http://schemas.openxmlformats.org/officeDocument/2006/relationships/hyperlink" Target="https://podminky.urs.cz/item/CS_URS_2024_02/742190005" TargetMode="External"/><Relationship Id="rId76" Type="http://schemas.openxmlformats.org/officeDocument/2006/relationships/printerSettings" Target="../printerSettings/printerSettings2.bin"/><Relationship Id="rId7" Type="http://schemas.openxmlformats.org/officeDocument/2006/relationships/hyperlink" Target="https://podminky.urs.cz/item/CS_URS_2024_02/742124005" TargetMode="External"/><Relationship Id="rId71" Type="http://schemas.openxmlformats.org/officeDocument/2006/relationships/hyperlink" Target="https://podminky.urs.cz/item/CS_URS_2024_02/034002000" TargetMode="External"/><Relationship Id="rId2" Type="http://schemas.openxmlformats.org/officeDocument/2006/relationships/hyperlink" Target="https://podminky.urs.cz/item/CS_URS_2024_02/742330021" TargetMode="External"/><Relationship Id="rId16" Type="http://schemas.openxmlformats.org/officeDocument/2006/relationships/hyperlink" Target="https://podminky.urs.cz/item/CS_URS_2024_02/742330034" TargetMode="External"/><Relationship Id="rId29" Type="http://schemas.openxmlformats.org/officeDocument/2006/relationships/hyperlink" Target="https://podminky.urs.cz/item/CS_URS_2024_02/742330044" TargetMode="External"/><Relationship Id="rId11" Type="http://schemas.openxmlformats.org/officeDocument/2006/relationships/hyperlink" Target="https://podminky.urs.cz/item/CS_URS_2024_02/742330029" TargetMode="External"/><Relationship Id="rId24" Type="http://schemas.openxmlformats.org/officeDocument/2006/relationships/hyperlink" Target="https://podminky.urs.cz/item/CS_URS_2024_02/742330051" TargetMode="External"/><Relationship Id="rId32" Type="http://schemas.openxmlformats.org/officeDocument/2006/relationships/hyperlink" Target="https://podminky.urs.cz/item/CS_URS_2024_02/742330051" TargetMode="External"/><Relationship Id="rId37" Type="http://schemas.openxmlformats.org/officeDocument/2006/relationships/hyperlink" Target="https://podminky.urs.cz/item/CS_URS_2024_02/742110102" TargetMode="External"/><Relationship Id="rId40" Type="http://schemas.openxmlformats.org/officeDocument/2006/relationships/hyperlink" Target="https://podminky.urs.cz/item/CS_URS_2024_02/742110124" TargetMode="External"/><Relationship Id="rId45" Type="http://schemas.openxmlformats.org/officeDocument/2006/relationships/hyperlink" Target="https://podminky.urs.cz/item/CS_URS_2024_02/741910002" TargetMode="External"/><Relationship Id="rId53" Type="http://schemas.openxmlformats.org/officeDocument/2006/relationships/hyperlink" Target="https://podminky.urs.cz/item/CS_URS_2024_02/468081512" TargetMode="External"/><Relationship Id="rId58" Type="http://schemas.openxmlformats.org/officeDocument/2006/relationships/hyperlink" Target="https://podminky.urs.cz/item/CS_URS_2024_02/997013631" TargetMode="External"/><Relationship Id="rId66" Type="http://schemas.openxmlformats.org/officeDocument/2006/relationships/hyperlink" Target="https://podminky.urs.cz/item/CS_URS_2024_02/998742102" TargetMode="External"/><Relationship Id="rId74" Type="http://schemas.openxmlformats.org/officeDocument/2006/relationships/hyperlink" Target="https://podminky.urs.cz/item/CS_URS_2024_02/090001000" TargetMode="External"/><Relationship Id="rId5" Type="http://schemas.openxmlformats.org/officeDocument/2006/relationships/hyperlink" Target="https://podminky.urs.cz/item/CS_URS_2024_02/742330034" TargetMode="External"/><Relationship Id="rId15" Type="http://schemas.openxmlformats.org/officeDocument/2006/relationships/hyperlink" Target="https://podminky.urs.cz/item/CS_URS_2024_02/742330029" TargetMode="External"/><Relationship Id="rId23" Type="http://schemas.openxmlformats.org/officeDocument/2006/relationships/hyperlink" Target="https://podminky.urs.cz/item/CS_URS_2024_02/742330101" TargetMode="External"/><Relationship Id="rId28" Type="http://schemas.openxmlformats.org/officeDocument/2006/relationships/hyperlink" Target="https://podminky.urs.cz/item/CS_URS_2024_02/742330051" TargetMode="External"/><Relationship Id="rId36" Type="http://schemas.openxmlformats.org/officeDocument/2006/relationships/hyperlink" Target="https://podminky.urs.cz/item/CS_URS_2024_02/742110124" TargetMode="External"/><Relationship Id="rId49" Type="http://schemas.openxmlformats.org/officeDocument/2006/relationships/hyperlink" Target="https://podminky.urs.cz/item/CS_URS_2024_02/742110041" TargetMode="External"/><Relationship Id="rId57" Type="http://schemas.openxmlformats.org/officeDocument/2006/relationships/hyperlink" Target="https://podminky.urs.cz/item/CS_URS_2024_02/468101412" TargetMode="External"/><Relationship Id="rId61" Type="http://schemas.openxmlformats.org/officeDocument/2006/relationships/hyperlink" Target="https://podminky.urs.cz/item/CS_URS_2024_02/741122611" TargetMode="External"/><Relationship Id="rId10" Type="http://schemas.openxmlformats.org/officeDocument/2006/relationships/hyperlink" Target="https://podminky.urs.cz/item/CS_URS_2024_02/742124013" TargetMode="External"/><Relationship Id="rId19" Type="http://schemas.openxmlformats.org/officeDocument/2006/relationships/hyperlink" Target="https://podminky.urs.cz/item/CS_URS_2024_02/742330051" TargetMode="External"/><Relationship Id="rId31" Type="http://schemas.openxmlformats.org/officeDocument/2006/relationships/hyperlink" Target="https://podminky.urs.cz/item/CS_URS_2024_02/742330101" TargetMode="External"/><Relationship Id="rId44" Type="http://schemas.openxmlformats.org/officeDocument/2006/relationships/hyperlink" Target="https://podminky.urs.cz/item/CS_URS_2024_02/741420021" TargetMode="External"/><Relationship Id="rId52" Type="http://schemas.openxmlformats.org/officeDocument/2006/relationships/hyperlink" Target="https://podminky.urs.cz/item/CS_URS_2024_02/468081311" TargetMode="External"/><Relationship Id="rId60" Type="http://schemas.openxmlformats.org/officeDocument/2006/relationships/hyperlink" Target="https://podminky.urs.cz/item/CS_URS_2024_02/741120103" TargetMode="External"/><Relationship Id="rId65" Type="http://schemas.openxmlformats.org/officeDocument/2006/relationships/hyperlink" Target="https://podminky.urs.cz/item/CS_URS_2024_02/998742101" TargetMode="External"/><Relationship Id="rId73" Type="http://schemas.openxmlformats.org/officeDocument/2006/relationships/hyperlink" Target="https://podminky.urs.cz/item/CS_URS_2024_02/081002000" TargetMode="External"/><Relationship Id="rId4" Type="http://schemas.openxmlformats.org/officeDocument/2006/relationships/hyperlink" Target="https://podminky.urs.cz/item/CS_URS_2024_02/742330023" TargetMode="External"/><Relationship Id="rId9" Type="http://schemas.openxmlformats.org/officeDocument/2006/relationships/hyperlink" Target="https://podminky.urs.cz/item/CS_URS_2024_02/742330036" TargetMode="External"/><Relationship Id="rId14" Type="http://schemas.openxmlformats.org/officeDocument/2006/relationships/hyperlink" Target="https://podminky.urs.cz/item/CS_URS_2024_02/742124013" TargetMode="External"/><Relationship Id="rId22" Type="http://schemas.openxmlformats.org/officeDocument/2006/relationships/hyperlink" Target="https://podminky.urs.cz/item/CS_URS_2024_02/742124005" TargetMode="External"/><Relationship Id="rId27" Type="http://schemas.openxmlformats.org/officeDocument/2006/relationships/hyperlink" Target="https://podminky.urs.cz/item/CS_URS_2024_02/742330101" TargetMode="External"/><Relationship Id="rId30" Type="http://schemas.openxmlformats.org/officeDocument/2006/relationships/hyperlink" Target="https://podminky.urs.cz/item/CS_URS_2024_02/742124005" TargetMode="External"/><Relationship Id="rId35" Type="http://schemas.openxmlformats.org/officeDocument/2006/relationships/hyperlink" Target="https://podminky.urs.cz/item/CS_URS_2024_02/742110104" TargetMode="External"/><Relationship Id="rId43" Type="http://schemas.openxmlformats.org/officeDocument/2006/relationships/hyperlink" Target="https://podminky.urs.cz/item/CS_URS_2024_02/741420021R1" TargetMode="External"/><Relationship Id="rId48" Type="http://schemas.openxmlformats.org/officeDocument/2006/relationships/hyperlink" Target="https://podminky.urs.cz/item/CS_URS_2024_02/742111001" TargetMode="External"/><Relationship Id="rId56" Type="http://schemas.openxmlformats.org/officeDocument/2006/relationships/hyperlink" Target="https://podminky.urs.cz/item/CS_URS_2024_02/468101112" TargetMode="External"/><Relationship Id="rId64" Type="http://schemas.openxmlformats.org/officeDocument/2006/relationships/hyperlink" Target="https://podminky.urs.cz/item/CS_URS_2022_01/742222832" TargetMode="External"/><Relationship Id="rId69" Type="http://schemas.openxmlformats.org/officeDocument/2006/relationships/hyperlink" Target="https://podminky.urs.cz/item/CS_URS_2024_02/013254000" TargetMode="External"/><Relationship Id="rId77" Type="http://schemas.openxmlformats.org/officeDocument/2006/relationships/drawing" Target="../drawings/drawing2.xml"/><Relationship Id="rId8" Type="http://schemas.openxmlformats.org/officeDocument/2006/relationships/hyperlink" Target="https://podminky.urs.cz/item/CS_URS_2024_02/742330051" TargetMode="External"/><Relationship Id="rId51" Type="http://schemas.openxmlformats.org/officeDocument/2006/relationships/hyperlink" Target="https://podminky.urs.cz/item/CS_URS_2024_02/742190002" TargetMode="External"/><Relationship Id="rId72" Type="http://schemas.openxmlformats.org/officeDocument/2006/relationships/hyperlink" Target="https://podminky.urs.cz/item/CS_URS_2024_02/065002000" TargetMode="External"/><Relationship Id="rId3" Type="http://schemas.openxmlformats.org/officeDocument/2006/relationships/hyperlink" Target="https://podminky.urs.cz/item/CS_URS_2024_02/742330022" TargetMode="External"/><Relationship Id="rId12" Type="http://schemas.openxmlformats.org/officeDocument/2006/relationships/hyperlink" Target="https://podminky.urs.cz/item/CS_URS_2024_02/742330102" TargetMode="External"/><Relationship Id="rId17" Type="http://schemas.openxmlformats.org/officeDocument/2006/relationships/hyperlink" Target="https://podminky.urs.cz/item/CS_URS_2024_02/742124005" TargetMode="External"/><Relationship Id="rId25" Type="http://schemas.openxmlformats.org/officeDocument/2006/relationships/hyperlink" Target="https://podminky.urs.cz/item/CS_URS_2024_02/742330045" TargetMode="External"/><Relationship Id="rId33" Type="http://schemas.openxmlformats.org/officeDocument/2006/relationships/hyperlink" Target="https://podminky.urs.cz/item/CS_URS_2024_02/742121001" TargetMode="External"/><Relationship Id="rId38" Type="http://schemas.openxmlformats.org/officeDocument/2006/relationships/hyperlink" Target="https://podminky.urs.cz/item/CS_URS_2024_02/742110122" TargetMode="External"/><Relationship Id="rId46" Type="http://schemas.openxmlformats.org/officeDocument/2006/relationships/hyperlink" Target="https://podminky.urs.cz/item/CS_URS_2024_02/742110003" TargetMode="External"/><Relationship Id="rId59" Type="http://schemas.openxmlformats.org/officeDocument/2006/relationships/hyperlink" Target="https://podminky.urs.cz/item/CS_URS_2024_02/741112132" TargetMode="External"/><Relationship Id="rId67" Type="http://schemas.openxmlformats.org/officeDocument/2006/relationships/hyperlink" Target="https://podminky.urs.cz/item/CS_URS_2024_02/742190005" TargetMode="External"/><Relationship Id="rId20" Type="http://schemas.openxmlformats.org/officeDocument/2006/relationships/hyperlink" Target="https://podminky.urs.cz/item/CS_URS_2024_02/742330023" TargetMode="External"/><Relationship Id="rId41" Type="http://schemas.openxmlformats.org/officeDocument/2006/relationships/hyperlink" Target="https://podminky.urs.cz/item/CS_URS_2024_02/742110104" TargetMode="External"/><Relationship Id="rId54" Type="http://schemas.openxmlformats.org/officeDocument/2006/relationships/hyperlink" Target="https://podminky.urs.cz/item/CS_URS_2024_02/468082212" TargetMode="External"/><Relationship Id="rId62" Type="http://schemas.openxmlformats.org/officeDocument/2006/relationships/hyperlink" Target="https://podminky.urs.cz/item/CS_URS_2024_02/741810001" TargetMode="External"/><Relationship Id="rId70" Type="http://schemas.openxmlformats.org/officeDocument/2006/relationships/hyperlink" Target="https://podminky.urs.cz/item/CS_URS_2024_02/013324000" TargetMode="External"/><Relationship Id="rId75" Type="http://schemas.openxmlformats.org/officeDocument/2006/relationships/hyperlink" Target="https://podminky.urs.cz/item/CS_URS_2024_02/091002000" TargetMode="External"/><Relationship Id="rId1" Type="http://schemas.openxmlformats.org/officeDocument/2006/relationships/hyperlink" Target="https://podminky.urs.cz/item/CS_URS_2024_02/742330005" TargetMode="External"/><Relationship Id="rId6" Type="http://schemas.openxmlformats.org/officeDocument/2006/relationships/hyperlink" Target="https://podminky.urs.cz/item/CS_URS_2024_02/74212400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49" workbookViewId="0"/>
  </sheetViews>
  <sheetFormatPr defaultRowHeight="10.6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55" t="s">
        <v>6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5" t="s">
        <v>7</v>
      </c>
      <c r="BT2" s="15" t="s">
        <v>8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" customHeight="1">
      <c r="B4" s="18"/>
      <c r="D4" s="19" t="s">
        <v>10</v>
      </c>
      <c r="AR4" s="18"/>
      <c r="AS4" s="20" t="s">
        <v>11</v>
      </c>
      <c r="BS4" s="15" t="s">
        <v>12</v>
      </c>
    </row>
    <row r="5" spans="1:74" ht="12.05" customHeight="1">
      <c r="B5" s="18"/>
      <c r="D5" s="21" t="s">
        <v>13</v>
      </c>
      <c r="K5" s="240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R5" s="18"/>
      <c r="BS5" s="15" t="s">
        <v>7</v>
      </c>
    </row>
    <row r="6" spans="1:74" ht="36.950000000000003" customHeight="1">
      <c r="B6" s="18"/>
      <c r="D6" s="23" t="s">
        <v>15</v>
      </c>
      <c r="K6" s="242" t="s">
        <v>16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R6" s="18"/>
      <c r="BS6" s="15" t="s">
        <v>7</v>
      </c>
    </row>
    <row r="7" spans="1:74" ht="12.05" customHeight="1">
      <c r="B7" s="18"/>
      <c r="D7" s="24" t="s">
        <v>17</v>
      </c>
      <c r="K7" s="22" t="s">
        <v>3</v>
      </c>
      <c r="AK7" s="24" t="s">
        <v>18</v>
      </c>
      <c r="AN7" s="22" t="s">
        <v>3</v>
      </c>
      <c r="AR7" s="18"/>
      <c r="BS7" s="15" t="s">
        <v>7</v>
      </c>
    </row>
    <row r="8" spans="1:74" ht="12.05" customHeight="1">
      <c r="B8" s="18"/>
      <c r="D8" s="24" t="s">
        <v>19</v>
      </c>
      <c r="K8" s="22" t="s">
        <v>20</v>
      </c>
      <c r="AK8" s="24" t="s">
        <v>21</v>
      </c>
      <c r="AN8" s="22" t="s">
        <v>22</v>
      </c>
      <c r="AR8" s="18"/>
      <c r="BS8" s="15" t="s">
        <v>7</v>
      </c>
    </row>
    <row r="9" spans="1:74" ht="14.4" customHeight="1">
      <c r="B9" s="18"/>
      <c r="AR9" s="18"/>
      <c r="BS9" s="15" t="s">
        <v>7</v>
      </c>
    </row>
    <row r="10" spans="1:74" ht="12.05" customHeight="1">
      <c r="B10" s="18"/>
      <c r="D10" s="24" t="s">
        <v>23</v>
      </c>
      <c r="AK10" s="24" t="s">
        <v>24</v>
      </c>
      <c r="AN10" s="22" t="s">
        <v>3</v>
      </c>
      <c r="AR10" s="18"/>
      <c r="BS10" s="15" t="s">
        <v>7</v>
      </c>
    </row>
    <row r="11" spans="1:74" ht="18.5" customHeight="1">
      <c r="B11" s="18"/>
      <c r="E11" s="22" t="s">
        <v>20</v>
      </c>
      <c r="AK11" s="24" t="s">
        <v>25</v>
      </c>
      <c r="AN11" s="22" t="s">
        <v>3</v>
      </c>
      <c r="AR11" s="18"/>
      <c r="BS11" s="15" t="s">
        <v>7</v>
      </c>
    </row>
    <row r="12" spans="1:74" ht="6.9" customHeight="1">
      <c r="B12" s="18"/>
      <c r="AR12" s="18"/>
      <c r="BS12" s="15" t="s">
        <v>7</v>
      </c>
    </row>
    <row r="13" spans="1:74" ht="12.05" customHeight="1">
      <c r="B13" s="18"/>
      <c r="D13" s="24" t="s">
        <v>26</v>
      </c>
      <c r="AK13" s="24" t="s">
        <v>24</v>
      </c>
      <c r="AN13" s="22" t="s">
        <v>3</v>
      </c>
      <c r="AR13" s="18"/>
      <c r="BS13" s="15" t="s">
        <v>7</v>
      </c>
    </row>
    <row r="14" spans="1:74" ht="12.55">
      <c r="B14" s="18"/>
      <c r="E14" s="22" t="s">
        <v>20</v>
      </c>
      <c r="AK14" s="24" t="s">
        <v>25</v>
      </c>
      <c r="AN14" s="22" t="s">
        <v>3</v>
      </c>
      <c r="AR14" s="18"/>
      <c r="BS14" s="15" t="s">
        <v>7</v>
      </c>
    </row>
    <row r="15" spans="1:74" ht="6.9" customHeight="1">
      <c r="B15" s="18"/>
      <c r="AR15" s="18"/>
      <c r="BS15" s="15" t="s">
        <v>4</v>
      </c>
    </row>
    <row r="16" spans="1:74" ht="12.05" customHeight="1">
      <c r="B16" s="18"/>
      <c r="D16" s="24" t="s">
        <v>27</v>
      </c>
      <c r="AK16" s="24" t="s">
        <v>24</v>
      </c>
      <c r="AN16" s="22" t="s">
        <v>3</v>
      </c>
      <c r="AR16" s="18"/>
      <c r="BS16" s="15" t="s">
        <v>4</v>
      </c>
    </row>
    <row r="17" spans="2:71" ht="18.5" customHeight="1">
      <c r="B17" s="18"/>
      <c r="E17" s="22" t="s">
        <v>20</v>
      </c>
      <c r="AK17" s="24" t="s">
        <v>25</v>
      </c>
      <c r="AN17" s="22" t="s">
        <v>3</v>
      </c>
      <c r="AR17" s="18"/>
      <c r="BS17" s="15" t="s">
        <v>28</v>
      </c>
    </row>
    <row r="18" spans="2:71" ht="6.9" customHeight="1">
      <c r="B18" s="18"/>
      <c r="AR18" s="18"/>
      <c r="BS18" s="15" t="s">
        <v>7</v>
      </c>
    </row>
    <row r="19" spans="2:71" ht="12.05" customHeight="1">
      <c r="B19" s="18"/>
      <c r="D19" s="24" t="s">
        <v>29</v>
      </c>
      <c r="AK19" s="24" t="s">
        <v>24</v>
      </c>
      <c r="AN19" s="22" t="s">
        <v>3</v>
      </c>
      <c r="AR19" s="18"/>
      <c r="BS19" s="15" t="s">
        <v>7</v>
      </c>
    </row>
    <row r="20" spans="2:71" ht="18.5" customHeight="1">
      <c r="B20" s="18"/>
      <c r="E20" s="22" t="s">
        <v>20</v>
      </c>
      <c r="AK20" s="24" t="s">
        <v>25</v>
      </c>
      <c r="AN20" s="22" t="s">
        <v>3</v>
      </c>
      <c r="AR20" s="18"/>
      <c r="BS20" s="15" t="s">
        <v>4</v>
      </c>
    </row>
    <row r="21" spans="2:71" ht="6.9" customHeight="1">
      <c r="B21" s="18"/>
      <c r="AR21" s="18"/>
    </row>
    <row r="22" spans="2:71" ht="12.05" customHeight="1">
      <c r="B22" s="18"/>
      <c r="D22" s="24" t="s">
        <v>30</v>
      </c>
      <c r="AR22" s="18"/>
    </row>
    <row r="23" spans="2:71" ht="47.3" customHeight="1">
      <c r="B23" s="18"/>
      <c r="E23" s="243" t="s">
        <v>31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18"/>
    </row>
    <row r="24" spans="2:71" ht="6.9" customHeight="1">
      <c r="B24" s="18"/>
      <c r="AR24" s="18"/>
    </row>
    <row r="25" spans="2:71" ht="6.9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85" customHeight="1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44">
        <f>ROUND(AG54,2)</f>
        <v>0</v>
      </c>
      <c r="AL26" s="245"/>
      <c r="AM26" s="245"/>
      <c r="AN26" s="245"/>
      <c r="AO26" s="245"/>
      <c r="AR26" s="27"/>
    </row>
    <row r="27" spans="2:71" s="1" customFormat="1" ht="6.9" customHeight="1">
      <c r="B27" s="27"/>
      <c r="AR27" s="27"/>
    </row>
    <row r="28" spans="2:71" s="1" customFormat="1" ht="12.55">
      <c r="B28" s="27"/>
      <c r="L28" s="246" t="s">
        <v>33</v>
      </c>
      <c r="M28" s="246"/>
      <c r="N28" s="246"/>
      <c r="O28" s="246"/>
      <c r="P28" s="246"/>
      <c r="W28" s="246" t="s">
        <v>34</v>
      </c>
      <c r="X28" s="246"/>
      <c r="Y28" s="246"/>
      <c r="Z28" s="246"/>
      <c r="AA28" s="246"/>
      <c r="AB28" s="246"/>
      <c r="AC28" s="246"/>
      <c r="AD28" s="246"/>
      <c r="AE28" s="246"/>
      <c r="AK28" s="246" t="s">
        <v>35</v>
      </c>
      <c r="AL28" s="246"/>
      <c r="AM28" s="246"/>
      <c r="AN28" s="246"/>
      <c r="AO28" s="246"/>
      <c r="AR28" s="27"/>
    </row>
    <row r="29" spans="2:71" s="2" customFormat="1" ht="14.4" customHeight="1">
      <c r="B29" s="31"/>
      <c r="D29" s="24" t="s">
        <v>36</v>
      </c>
      <c r="F29" s="24" t="s">
        <v>37</v>
      </c>
      <c r="L29" s="249">
        <v>0.21</v>
      </c>
      <c r="M29" s="248"/>
      <c r="N29" s="248"/>
      <c r="O29" s="248"/>
      <c r="P29" s="248"/>
      <c r="W29" s="247">
        <f>ROUND(AZ54, 2)</f>
        <v>0</v>
      </c>
      <c r="X29" s="248"/>
      <c r="Y29" s="248"/>
      <c r="Z29" s="248"/>
      <c r="AA29" s="248"/>
      <c r="AB29" s="248"/>
      <c r="AC29" s="248"/>
      <c r="AD29" s="248"/>
      <c r="AE29" s="248"/>
      <c r="AK29" s="247">
        <f>ROUND(AV54, 2)</f>
        <v>0</v>
      </c>
      <c r="AL29" s="248"/>
      <c r="AM29" s="248"/>
      <c r="AN29" s="248"/>
      <c r="AO29" s="248"/>
      <c r="AR29" s="31"/>
    </row>
    <row r="30" spans="2:71" s="2" customFormat="1" ht="14.4" customHeight="1">
      <c r="B30" s="31"/>
      <c r="F30" s="24" t="s">
        <v>38</v>
      </c>
      <c r="L30" s="249">
        <v>0.12</v>
      </c>
      <c r="M30" s="248"/>
      <c r="N30" s="248"/>
      <c r="O30" s="248"/>
      <c r="P30" s="248"/>
      <c r="W30" s="247">
        <f>ROUND(BA54, 2)</f>
        <v>0</v>
      </c>
      <c r="X30" s="248"/>
      <c r="Y30" s="248"/>
      <c r="Z30" s="248"/>
      <c r="AA30" s="248"/>
      <c r="AB30" s="248"/>
      <c r="AC30" s="248"/>
      <c r="AD30" s="248"/>
      <c r="AE30" s="248"/>
      <c r="AK30" s="247">
        <f>ROUND(AW54, 2)</f>
        <v>0</v>
      </c>
      <c r="AL30" s="248"/>
      <c r="AM30" s="248"/>
      <c r="AN30" s="248"/>
      <c r="AO30" s="248"/>
      <c r="AR30" s="31"/>
    </row>
    <row r="31" spans="2:71" s="2" customFormat="1" ht="14.4" hidden="1" customHeight="1">
      <c r="B31" s="31"/>
      <c r="F31" s="24" t="s">
        <v>39</v>
      </c>
      <c r="L31" s="249">
        <v>0.21</v>
      </c>
      <c r="M31" s="248"/>
      <c r="N31" s="248"/>
      <c r="O31" s="248"/>
      <c r="P31" s="248"/>
      <c r="W31" s="247">
        <f>ROUND(BB54, 2)</f>
        <v>0</v>
      </c>
      <c r="X31" s="248"/>
      <c r="Y31" s="248"/>
      <c r="Z31" s="248"/>
      <c r="AA31" s="248"/>
      <c r="AB31" s="248"/>
      <c r="AC31" s="248"/>
      <c r="AD31" s="248"/>
      <c r="AE31" s="248"/>
      <c r="AK31" s="247">
        <v>0</v>
      </c>
      <c r="AL31" s="248"/>
      <c r="AM31" s="248"/>
      <c r="AN31" s="248"/>
      <c r="AO31" s="248"/>
      <c r="AR31" s="31"/>
    </row>
    <row r="32" spans="2:71" s="2" customFormat="1" ht="14.4" hidden="1" customHeight="1">
      <c r="B32" s="31"/>
      <c r="F32" s="24" t="s">
        <v>40</v>
      </c>
      <c r="L32" s="249">
        <v>0.12</v>
      </c>
      <c r="M32" s="248"/>
      <c r="N32" s="248"/>
      <c r="O32" s="248"/>
      <c r="P32" s="248"/>
      <c r="W32" s="247">
        <f>ROUND(BC54, 2)</f>
        <v>0</v>
      </c>
      <c r="X32" s="248"/>
      <c r="Y32" s="248"/>
      <c r="Z32" s="248"/>
      <c r="AA32" s="248"/>
      <c r="AB32" s="248"/>
      <c r="AC32" s="248"/>
      <c r="AD32" s="248"/>
      <c r="AE32" s="248"/>
      <c r="AK32" s="247">
        <v>0</v>
      </c>
      <c r="AL32" s="248"/>
      <c r="AM32" s="248"/>
      <c r="AN32" s="248"/>
      <c r="AO32" s="248"/>
      <c r="AR32" s="31"/>
    </row>
    <row r="33" spans="2:44" s="2" customFormat="1" ht="14.4" hidden="1" customHeight="1">
      <c r="B33" s="31"/>
      <c r="F33" s="24" t="s">
        <v>41</v>
      </c>
      <c r="L33" s="249">
        <v>0</v>
      </c>
      <c r="M33" s="248"/>
      <c r="N33" s="248"/>
      <c r="O33" s="248"/>
      <c r="P33" s="248"/>
      <c r="W33" s="247">
        <f>ROUND(BD54, 2)</f>
        <v>0</v>
      </c>
      <c r="X33" s="248"/>
      <c r="Y33" s="248"/>
      <c r="Z33" s="248"/>
      <c r="AA33" s="248"/>
      <c r="AB33" s="248"/>
      <c r="AC33" s="248"/>
      <c r="AD33" s="248"/>
      <c r="AE33" s="248"/>
      <c r="AK33" s="247">
        <v>0</v>
      </c>
      <c r="AL33" s="248"/>
      <c r="AM33" s="248"/>
      <c r="AN33" s="248"/>
      <c r="AO33" s="248"/>
      <c r="AR33" s="31"/>
    </row>
    <row r="34" spans="2:44" s="1" customFormat="1" ht="6.9" customHeight="1">
      <c r="B34" s="27"/>
      <c r="AR34" s="27"/>
    </row>
    <row r="35" spans="2:44" s="1" customFormat="1" ht="25.85" customHeight="1"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269" t="s">
        <v>44</v>
      </c>
      <c r="Y35" s="270"/>
      <c r="Z35" s="270"/>
      <c r="AA35" s="270"/>
      <c r="AB35" s="270"/>
      <c r="AC35" s="34"/>
      <c r="AD35" s="34"/>
      <c r="AE35" s="34"/>
      <c r="AF35" s="34"/>
      <c r="AG35" s="34"/>
      <c r="AH35" s="34"/>
      <c r="AI35" s="34"/>
      <c r="AJ35" s="34"/>
      <c r="AK35" s="271">
        <f>SUM(AK26:AK33)</f>
        <v>0</v>
      </c>
      <c r="AL35" s="270"/>
      <c r="AM35" s="270"/>
      <c r="AN35" s="270"/>
      <c r="AO35" s="272"/>
      <c r="AP35" s="32"/>
      <c r="AQ35" s="32"/>
      <c r="AR35" s="27"/>
    </row>
    <row r="36" spans="2:44" s="1" customFormat="1" ht="6.9" customHeight="1">
      <c r="B36" s="27"/>
      <c r="AR36" s="27"/>
    </row>
    <row r="37" spans="2:44" s="1" customFormat="1" ht="6.9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" customHeight="1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" customHeight="1">
      <c r="B42" s="27"/>
      <c r="C42" s="19" t="s">
        <v>45</v>
      </c>
      <c r="AR42" s="27"/>
    </row>
    <row r="43" spans="2:44" s="1" customFormat="1" ht="6.9" customHeight="1">
      <c r="B43" s="27"/>
      <c r="AR43" s="27"/>
    </row>
    <row r="44" spans="2:44" s="3" customFormat="1" ht="12.05" customHeight="1">
      <c r="B44" s="40"/>
      <c r="C44" s="24" t="s">
        <v>13</v>
      </c>
      <c r="L44" s="3" t="str">
        <f>K5</f>
        <v>2024-4</v>
      </c>
      <c r="AR44" s="40"/>
    </row>
    <row r="45" spans="2:44" s="4" customFormat="1" ht="36.950000000000003" customHeight="1">
      <c r="B45" s="41"/>
      <c r="C45" s="42" t="s">
        <v>15</v>
      </c>
      <c r="L45" s="260" t="str">
        <f>K6</f>
        <v>PAVILON INTERNÍCH OBORŮ - Posílení datových rozvodů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R45" s="41"/>
    </row>
    <row r="46" spans="2:44" s="1" customFormat="1" ht="6.9" customHeight="1">
      <c r="B46" s="27"/>
      <c r="AR46" s="27"/>
    </row>
    <row r="47" spans="2:44" s="1" customFormat="1" ht="12.05" customHeight="1">
      <c r="B47" s="27"/>
      <c r="C47" s="24" t="s">
        <v>19</v>
      </c>
      <c r="L47" s="43" t="str">
        <f>IF(K8="","",K8)</f>
        <v xml:space="preserve"> </v>
      </c>
      <c r="AI47" s="24" t="s">
        <v>21</v>
      </c>
      <c r="AM47" s="262" t="str">
        <f>IF(AN8= "","",AN8)</f>
        <v>31. 7. 2023</v>
      </c>
      <c r="AN47" s="262"/>
      <c r="AR47" s="27"/>
    </row>
    <row r="48" spans="2:44" s="1" customFormat="1" ht="6.9" customHeight="1">
      <c r="B48" s="27"/>
      <c r="AR48" s="27"/>
    </row>
    <row r="49" spans="1:91" s="1" customFormat="1" ht="15.2" customHeight="1">
      <c r="B49" s="27"/>
      <c r="C49" s="24" t="s">
        <v>23</v>
      </c>
      <c r="L49" s="3" t="str">
        <f>IF(E11= "","",E11)</f>
        <v xml:space="preserve"> </v>
      </c>
      <c r="AI49" s="24" t="s">
        <v>27</v>
      </c>
      <c r="AM49" s="263" t="str">
        <f>IF(E17="","",E17)</f>
        <v xml:space="preserve"> </v>
      </c>
      <c r="AN49" s="264"/>
      <c r="AO49" s="264"/>
      <c r="AP49" s="264"/>
      <c r="AR49" s="27"/>
      <c r="AS49" s="265" t="s">
        <v>46</v>
      </c>
      <c r="AT49" s="266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>
      <c r="B50" s="27"/>
      <c r="C50" s="24" t="s">
        <v>26</v>
      </c>
      <c r="L50" s="3" t="str">
        <f>IF(E14="","",E14)</f>
        <v xml:space="preserve"> </v>
      </c>
      <c r="AI50" s="24" t="s">
        <v>29</v>
      </c>
      <c r="AM50" s="263" t="str">
        <f>IF(E20="","",E20)</f>
        <v xml:space="preserve"> </v>
      </c>
      <c r="AN50" s="264"/>
      <c r="AO50" s="264"/>
      <c r="AP50" s="264"/>
      <c r="AR50" s="27"/>
      <c r="AS50" s="267"/>
      <c r="AT50" s="268"/>
      <c r="BD50" s="48"/>
    </row>
    <row r="51" spans="1:91" s="1" customFormat="1" ht="11" customHeight="1">
      <c r="B51" s="27"/>
      <c r="AR51" s="27"/>
      <c r="AS51" s="267"/>
      <c r="AT51" s="268"/>
      <c r="BD51" s="48"/>
    </row>
    <row r="52" spans="1:91" s="1" customFormat="1" ht="29.3" customHeight="1">
      <c r="B52" s="27"/>
      <c r="C52" s="256" t="s">
        <v>47</v>
      </c>
      <c r="D52" s="257"/>
      <c r="E52" s="257"/>
      <c r="F52" s="257"/>
      <c r="G52" s="257"/>
      <c r="H52" s="49"/>
      <c r="I52" s="258" t="s">
        <v>48</v>
      </c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9" t="s">
        <v>49</v>
      </c>
      <c r="AH52" s="257"/>
      <c r="AI52" s="257"/>
      <c r="AJ52" s="257"/>
      <c r="AK52" s="257"/>
      <c r="AL52" s="257"/>
      <c r="AM52" s="257"/>
      <c r="AN52" s="258" t="s">
        <v>50</v>
      </c>
      <c r="AO52" s="257"/>
      <c r="AP52" s="257"/>
      <c r="AQ52" s="50" t="s">
        <v>51</v>
      </c>
      <c r="AR52" s="27"/>
      <c r="AS52" s="51" t="s">
        <v>52</v>
      </c>
      <c r="AT52" s="52" t="s">
        <v>53</v>
      </c>
      <c r="AU52" s="52" t="s">
        <v>54</v>
      </c>
      <c r="AV52" s="52" t="s">
        <v>55</v>
      </c>
      <c r="AW52" s="52" t="s">
        <v>56</v>
      </c>
      <c r="AX52" s="52" t="s">
        <v>57</v>
      </c>
      <c r="AY52" s="52" t="s">
        <v>58</v>
      </c>
      <c r="AZ52" s="52" t="s">
        <v>59</v>
      </c>
      <c r="BA52" s="52" t="s">
        <v>60</v>
      </c>
      <c r="BB52" s="52" t="s">
        <v>61</v>
      </c>
      <c r="BC52" s="52" t="s">
        <v>62</v>
      </c>
      <c r="BD52" s="53" t="s">
        <v>63</v>
      </c>
    </row>
    <row r="53" spans="1:91" s="1" customFormat="1" ht="11" customHeight="1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" customHeight="1">
      <c r="B54" s="55"/>
      <c r="C54" s="56" t="s">
        <v>64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53">
        <f>ROUND(AG55,2)</f>
        <v>0</v>
      </c>
      <c r="AH54" s="253"/>
      <c r="AI54" s="253"/>
      <c r="AJ54" s="253"/>
      <c r="AK54" s="253"/>
      <c r="AL54" s="253"/>
      <c r="AM54" s="253"/>
      <c r="AN54" s="254">
        <f>SUM(AG54,AT54)</f>
        <v>0</v>
      </c>
      <c r="AO54" s="254"/>
      <c r="AP54" s="254"/>
      <c r="AQ54" s="59" t="s">
        <v>3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1592.0419999999999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0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65</v>
      </c>
      <c r="BT54" s="64" t="s">
        <v>66</v>
      </c>
      <c r="BU54" s="65" t="s">
        <v>67</v>
      </c>
      <c r="BV54" s="64" t="s">
        <v>68</v>
      </c>
      <c r="BW54" s="64" t="s">
        <v>5</v>
      </c>
      <c r="BX54" s="64" t="s">
        <v>69</v>
      </c>
      <c r="CL54" s="64" t="s">
        <v>3</v>
      </c>
    </row>
    <row r="55" spans="1:91" s="6" customFormat="1" ht="24.75" customHeight="1">
      <c r="A55" s="66" t="s">
        <v>70</v>
      </c>
      <c r="B55" s="67"/>
      <c r="C55" s="68"/>
      <c r="D55" s="252" t="s">
        <v>71</v>
      </c>
      <c r="E55" s="252"/>
      <c r="F55" s="252"/>
      <c r="G55" s="252"/>
      <c r="H55" s="252"/>
      <c r="I55" s="69"/>
      <c r="J55" s="252" t="s">
        <v>16</v>
      </c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0">
        <f>'74233-UKS - PAVILON INTER...'!J30</f>
        <v>0</v>
      </c>
      <c r="AH55" s="251"/>
      <c r="AI55" s="251"/>
      <c r="AJ55" s="251"/>
      <c r="AK55" s="251"/>
      <c r="AL55" s="251"/>
      <c r="AM55" s="251"/>
      <c r="AN55" s="250">
        <f>SUM(AG55,AT55)</f>
        <v>0</v>
      </c>
      <c r="AO55" s="251"/>
      <c r="AP55" s="251"/>
      <c r="AQ55" s="70" t="s">
        <v>72</v>
      </c>
      <c r="AR55" s="67"/>
      <c r="AS55" s="71">
        <v>0</v>
      </c>
      <c r="AT55" s="72">
        <f>ROUND(SUM(AV55:AW55),2)</f>
        <v>0</v>
      </c>
      <c r="AU55" s="73">
        <f>'74233-UKS - PAVILON INTER...'!P115</f>
        <v>1592.0420000000004</v>
      </c>
      <c r="AV55" s="72">
        <f>'74233-UKS - PAVILON INTER...'!J33</f>
        <v>0</v>
      </c>
      <c r="AW55" s="72">
        <f>'74233-UKS - PAVILON INTER...'!J34</f>
        <v>0</v>
      </c>
      <c r="AX55" s="72">
        <f>'74233-UKS - PAVILON INTER...'!J35</f>
        <v>0</v>
      </c>
      <c r="AY55" s="72">
        <f>'74233-UKS - PAVILON INTER...'!J36</f>
        <v>0</v>
      </c>
      <c r="AZ55" s="72">
        <f>'74233-UKS - PAVILON INTER...'!F33</f>
        <v>0</v>
      </c>
      <c r="BA55" s="72">
        <f>'74233-UKS - PAVILON INTER...'!F34</f>
        <v>0</v>
      </c>
      <c r="BB55" s="72">
        <f>'74233-UKS - PAVILON INTER...'!F35</f>
        <v>0</v>
      </c>
      <c r="BC55" s="72">
        <f>'74233-UKS - PAVILON INTER...'!F36</f>
        <v>0</v>
      </c>
      <c r="BD55" s="74">
        <f>'74233-UKS - PAVILON INTER...'!F37</f>
        <v>0</v>
      </c>
      <c r="BT55" s="75" t="s">
        <v>73</v>
      </c>
      <c r="BV55" s="75" t="s">
        <v>68</v>
      </c>
      <c r="BW55" s="75" t="s">
        <v>74</v>
      </c>
      <c r="BX55" s="75" t="s">
        <v>5</v>
      </c>
      <c r="CL55" s="75" t="s">
        <v>3</v>
      </c>
      <c r="CM55" s="75" t="s">
        <v>75</v>
      </c>
    </row>
    <row r="56" spans="1:91" s="1" customFormat="1" ht="30.05" customHeight="1">
      <c r="B56" s="27"/>
      <c r="AR56" s="27"/>
    </row>
    <row r="57" spans="1:91" s="1" customFormat="1" ht="6.9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mergeCells count="40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74233-UKS - PAVILON INTER...'!C2" display="/"/>
  </hyperlinks>
  <printOptions horizontalCentered="1"/>
  <pageMargins left="0.39370078740157483" right="0.39370078740157483" top="0.39370078740157483" bottom="0.39370078740157483" header="0" footer="0"/>
  <pageSetup paperSize="9" scale="68" fitToHeight="100" orientation="portrait" horizontalDpi="360" verticalDpi="360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77"/>
  <sheetViews>
    <sheetView showGridLines="0" tabSelected="1" workbookViewId="0">
      <selection activeCell="I119" sqref="I119:I562"/>
    </sheetView>
  </sheetViews>
  <sheetFormatPr defaultRowHeight="10.6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50000000000003" customHeight="1">
      <c r="L2" s="255" t="s">
        <v>6</v>
      </c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5" t="s">
        <v>74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pans="2:46" ht="24.9" customHeight="1">
      <c r="B4" s="18"/>
      <c r="D4" s="19" t="s">
        <v>76</v>
      </c>
      <c r="L4" s="18"/>
      <c r="M4" s="76" t="s">
        <v>11</v>
      </c>
      <c r="AT4" s="15" t="s">
        <v>4</v>
      </c>
    </row>
    <row r="5" spans="2:46" ht="6.9" customHeight="1">
      <c r="B5" s="18"/>
      <c r="L5" s="18"/>
    </row>
    <row r="6" spans="2:46" ht="12.05" customHeight="1">
      <c r="B6" s="18"/>
      <c r="D6" s="24" t="s">
        <v>15</v>
      </c>
      <c r="L6" s="18"/>
    </row>
    <row r="7" spans="2:46" ht="16.45" customHeight="1">
      <c r="B7" s="18"/>
      <c r="E7" s="274" t="str">
        <f>'Rekapitulace stavby'!K6</f>
        <v>PAVILON INTERNÍCH OBORŮ - Posílení datových rozvodů</v>
      </c>
      <c r="F7" s="275"/>
      <c r="G7" s="275"/>
      <c r="H7" s="275"/>
      <c r="L7" s="18"/>
    </row>
    <row r="8" spans="2:46" s="1" customFormat="1" ht="12.05" customHeight="1">
      <c r="B8" s="27"/>
      <c r="D8" s="24" t="s">
        <v>77</v>
      </c>
      <c r="L8" s="27"/>
    </row>
    <row r="9" spans="2:46" s="1" customFormat="1" ht="30.05" customHeight="1">
      <c r="B9" s="27"/>
      <c r="E9" s="260" t="s">
        <v>78</v>
      </c>
      <c r="F9" s="273"/>
      <c r="G9" s="273"/>
      <c r="H9" s="273"/>
      <c r="L9" s="27"/>
    </row>
    <row r="10" spans="2:46" s="1" customFormat="1">
      <c r="B10" s="27"/>
      <c r="L10" s="27"/>
    </row>
    <row r="11" spans="2:46" s="1" customFormat="1" ht="12.05" customHeight="1">
      <c r="B11" s="27"/>
      <c r="D11" s="24" t="s">
        <v>17</v>
      </c>
      <c r="F11" s="22" t="s">
        <v>3</v>
      </c>
      <c r="I11" s="24" t="s">
        <v>18</v>
      </c>
      <c r="J11" s="22" t="s">
        <v>3</v>
      </c>
      <c r="L11" s="27"/>
    </row>
    <row r="12" spans="2:46" s="1" customFormat="1" ht="12.05" customHeight="1">
      <c r="B12" s="27"/>
      <c r="D12" s="24" t="s">
        <v>19</v>
      </c>
      <c r="F12" s="22" t="s">
        <v>20</v>
      </c>
      <c r="I12" s="24" t="s">
        <v>21</v>
      </c>
      <c r="J12" s="44" t="str">
        <f>'Rekapitulace stavby'!AN8</f>
        <v>31. 7. 2023</v>
      </c>
      <c r="L12" s="27"/>
    </row>
    <row r="13" spans="2:46" s="1" customFormat="1" ht="11" customHeight="1">
      <c r="B13" s="27"/>
      <c r="L13" s="27"/>
    </row>
    <row r="14" spans="2:46" s="1" customFormat="1" ht="12.05" customHeight="1">
      <c r="B14" s="27"/>
      <c r="D14" s="24" t="s">
        <v>23</v>
      </c>
      <c r="I14" s="24" t="s">
        <v>24</v>
      </c>
      <c r="J14" s="22" t="str">
        <f>IF('Rekapitulace stavby'!AN10="","",'Rekapitulace stavby'!AN10)</f>
        <v/>
      </c>
      <c r="L14" s="27"/>
    </row>
    <row r="15" spans="2:46" s="1" customFormat="1" ht="18" customHeight="1">
      <c r="B15" s="27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/>
      </c>
      <c r="L15" s="27"/>
    </row>
    <row r="16" spans="2:46" s="1" customFormat="1" ht="6.9" customHeight="1">
      <c r="B16" s="27"/>
      <c r="L16" s="27"/>
    </row>
    <row r="17" spans="2:12" s="1" customFormat="1" ht="12.05" customHeight="1">
      <c r="B17" s="27"/>
      <c r="D17" s="24" t="s">
        <v>26</v>
      </c>
      <c r="I17" s="24" t="s">
        <v>24</v>
      </c>
      <c r="J17" s="22" t="str">
        <f>'Rekapitulace stavby'!AN13</f>
        <v/>
      </c>
      <c r="L17" s="27"/>
    </row>
    <row r="18" spans="2:12" s="1" customFormat="1" ht="18" customHeight="1">
      <c r="B18" s="27"/>
      <c r="E18" s="240" t="str">
        <f>'Rekapitulace stavby'!E14</f>
        <v xml:space="preserve"> </v>
      </c>
      <c r="F18" s="240"/>
      <c r="G18" s="240"/>
      <c r="H18" s="240"/>
      <c r="I18" s="24" t="s">
        <v>25</v>
      </c>
      <c r="J18" s="22" t="str">
        <f>'Rekapitulace stavby'!AN14</f>
        <v/>
      </c>
      <c r="L18" s="27"/>
    </row>
    <row r="19" spans="2:12" s="1" customFormat="1" ht="6.9" customHeight="1">
      <c r="B19" s="27"/>
      <c r="L19" s="27"/>
    </row>
    <row r="20" spans="2:12" s="1" customFormat="1" ht="12.05" customHeight="1">
      <c r="B20" s="27"/>
      <c r="D20" s="24" t="s">
        <v>27</v>
      </c>
      <c r="I20" s="24" t="s">
        <v>24</v>
      </c>
      <c r="J20" s="22" t="str">
        <f>IF('Rekapitulace stavby'!AN16="","",'Rekapitulace stavby'!AN16)</f>
        <v/>
      </c>
      <c r="L20" s="27"/>
    </row>
    <row r="21" spans="2:12" s="1" customFormat="1" ht="18" customHeight="1">
      <c r="B21" s="27"/>
      <c r="E21" s="22" t="str">
        <f>IF('Rekapitulace stavby'!E17="","",'Rekapitulace stavby'!E17)</f>
        <v xml:space="preserve"> </v>
      </c>
      <c r="I21" s="24" t="s">
        <v>25</v>
      </c>
      <c r="J21" s="22" t="str">
        <f>IF('Rekapitulace stavby'!AN17="","",'Rekapitulace stavby'!AN17)</f>
        <v/>
      </c>
      <c r="L21" s="27"/>
    </row>
    <row r="22" spans="2:12" s="1" customFormat="1" ht="6.9" customHeight="1">
      <c r="B22" s="27"/>
      <c r="L22" s="27"/>
    </row>
    <row r="23" spans="2:12" s="1" customFormat="1" ht="12.05" customHeight="1">
      <c r="B23" s="27"/>
      <c r="D23" s="24" t="s">
        <v>29</v>
      </c>
      <c r="I23" s="24" t="s">
        <v>24</v>
      </c>
      <c r="J23" s="22" t="str">
        <f>IF('Rekapitulace stavby'!AN19="","",'Rekapitulace stavby'!AN19)</f>
        <v/>
      </c>
      <c r="L23" s="27"/>
    </row>
    <row r="24" spans="2:12" s="1" customFormat="1" ht="18" customHeight="1">
      <c r="B24" s="27"/>
      <c r="E24" s="22" t="str">
        <f>IF('Rekapitulace stavby'!E20="","",'Rekapitulace stavby'!E20)</f>
        <v xml:space="preserve"> </v>
      </c>
      <c r="I24" s="24" t="s">
        <v>25</v>
      </c>
      <c r="J24" s="22" t="str">
        <f>IF('Rekapitulace stavby'!AN20="","",'Rekapitulace stavby'!AN20)</f>
        <v/>
      </c>
      <c r="L24" s="27"/>
    </row>
    <row r="25" spans="2:12" s="1" customFormat="1" ht="6.9" customHeight="1">
      <c r="B25" s="27"/>
      <c r="L25" s="27"/>
    </row>
    <row r="26" spans="2:12" s="1" customFormat="1" ht="12.05" customHeight="1">
      <c r="B26" s="27"/>
      <c r="D26" s="24" t="s">
        <v>30</v>
      </c>
      <c r="L26" s="27"/>
    </row>
    <row r="27" spans="2:12" s="7" customFormat="1" ht="16.45" customHeight="1">
      <c r="B27" s="77"/>
      <c r="E27" s="243" t="s">
        <v>3</v>
      </c>
      <c r="F27" s="243"/>
      <c r="G27" s="243"/>
      <c r="H27" s="243"/>
      <c r="L27" s="77"/>
    </row>
    <row r="28" spans="2:12" s="1" customFormat="1" ht="6.9" customHeight="1">
      <c r="B28" s="27"/>
      <c r="L28" s="27"/>
    </row>
    <row r="29" spans="2:12" s="1" customFormat="1" ht="6.9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4" customHeight="1">
      <c r="B30" s="27"/>
      <c r="D30" s="78" t="s">
        <v>32</v>
      </c>
      <c r="J30" s="58">
        <f>ROUND(J115, 2)</f>
        <v>0</v>
      </c>
      <c r="L30" s="27"/>
    </row>
    <row r="31" spans="2:12" s="1" customFormat="1" ht="6.9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" customHeight="1">
      <c r="B32" s="27"/>
      <c r="F32" s="30" t="s">
        <v>34</v>
      </c>
      <c r="I32" s="30" t="s">
        <v>33</v>
      </c>
      <c r="J32" s="30" t="s">
        <v>35</v>
      </c>
      <c r="L32" s="27"/>
    </row>
    <row r="33" spans="2:12" s="1" customFormat="1" ht="14.4" customHeight="1">
      <c r="B33" s="27"/>
      <c r="D33" s="47" t="s">
        <v>36</v>
      </c>
      <c r="E33" s="24" t="s">
        <v>37</v>
      </c>
      <c r="F33" s="79">
        <f>ROUND((SUM(BE115:BE476)),  2)</f>
        <v>0</v>
      </c>
      <c r="I33" s="80">
        <v>0.21</v>
      </c>
      <c r="J33" s="79">
        <f>ROUND(((SUM(BE115:BE476))*I33),  2)</f>
        <v>0</v>
      </c>
      <c r="L33" s="27"/>
    </row>
    <row r="34" spans="2:12" s="1" customFormat="1" ht="14.4" customHeight="1">
      <c r="B34" s="27"/>
      <c r="E34" s="24" t="s">
        <v>38</v>
      </c>
      <c r="F34" s="79">
        <f>ROUND((SUM(BF115:BF476)),  2)</f>
        <v>0</v>
      </c>
      <c r="I34" s="80">
        <v>0.12</v>
      </c>
      <c r="J34" s="79">
        <f>ROUND(((SUM(BF115:BF476))*I34),  2)</f>
        <v>0</v>
      </c>
      <c r="L34" s="27"/>
    </row>
    <row r="35" spans="2:12" s="1" customFormat="1" ht="14.4" hidden="1" customHeight="1">
      <c r="B35" s="27"/>
      <c r="E35" s="24" t="s">
        <v>39</v>
      </c>
      <c r="F35" s="79">
        <f>ROUND((SUM(BG115:BG476)),  2)</f>
        <v>0</v>
      </c>
      <c r="I35" s="80">
        <v>0.21</v>
      </c>
      <c r="J35" s="79">
        <f>0</f>
        <v>0</v>
      </c>
      <c r="L35" s="27"/>
    </row>
    <row r="36" spans="2:12" s="1" customFormat="1" ht="14.4" hidden="1" customHeight="1">
      <c r="B36" s="27"/>
      <c r="E36" s="24" t="s">
        <v>40</v>
      </c>
      <c r="F36" s="79">
        <f>ROUND((SUM(BH115:BH476)),  2)</f>
        <v>0</v>
      </c>
      <c r="I36" s="80">
        <v>0.12</v>
      </c>
      <c r="J36" s="79">
        <f>0</f>
        <v>0</v>
      </c>
      <c r="L36" s="27"/>
    </row>
    <row r="37" spans="2:12" s="1" customFormat="1" ht="14.4" hidden="1" customHeight="1">
      <c r="B37" s="27"/>
      <c r="E37" s="24" t="s">
        <v>41</v>
      </c>
      <c r="F37" s="79">
        <f>ROUND((SUM(BI115:BI476)),  2)</f>
        <v>0</v>
      </c>
      <c r="I37" s="80">
        <v>0</v>
      </c>
      <c r="J37" s="79">
        <f>0</f>
        <v>0</v>
      </c>
      <c r="L37" s="27"/>
    </row>
    <row r="38" spans="2:12" s="1" customFormat="1" ht="6.9" customHeight="1">
      <c r="B38" s="27"/>
      <c r="L38" s="27"/>
    </row>
    <row r="39" spans="2:12" s="1" customFormat="1" ht="25.4" customHeight="1">
      <c r="B39" s="27"/>
      <c r="C39" s="81"/>
      <c r="D39" s="82" t="s">
        <v>42</v>
      </c>
      <c r="E39" s="49"/>
      <c r="F39" s="49"/>
      <c r="G39" s="83" t="s">
        <v>43</v>
      </c>
      <c r="H39" s="84" t="s">
        <v>44</v>
      </c>
      <c r="I39" s="49"/>
      <c r="J39" s="85">
        <f>SUM(J30:J37)</f>
        <v>0</v>
      </c>
      <c r="K39" s="86"/>
      <c r="L39" s="27"/>
    </row>
    <row r="40" spans="2:12" s="1" customFormat="1" ht="14.4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" customHeight="1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" customHeight="1">
      <c r="B45" s="27"/>
      <c r="C45" s="19" t="s">
        <v>79</v>
      </c>
      <c r="L45" s="27"/>
    </row>
    <row r="46" spans="2:12" s="1" customFormat="1" ht="6.9" customHeight="1">
      <c r="B46" s="27"/>
      <c r="L46" s="27"/>
    </row>
    <row r="47" spans="2:12" s="1" customFormat="1" ht="12.05" customHeight="1">
      <c r="B47" s="27"/>
      <c r="C47" s="24" t="s">
        <v>15</v>
      </c>
      <c r="L47" s="27"/>
    </row>
    <row r="48" spans="2:12" s="1" customFormat="1" ht="16.45" customHeight="1">
      <c r="B48" s="27"/>
      <c r="E48" s="274" t="str">
        <f>E7</f>
        <v>PAVILON INTERNÍCH OBORŮ - Posílení datových rozvodů</v>
      </c>
      <c r="F48" s="275"/>
      <c r="G48" s="275"/>
      <c r="H48" s="275"/>
      <c r="L48" s="27"/>
    </row>
    <row r="49" spans="2:47" s="1" customFormat="1" ht="12.05" customHeight="1">
      <c r="B49" s="27"/>
      <c r="C49" s="24" t="s">
        <v>77</v>
      </c>
      <c r="L49" s="27"/>
    </row>
    <row r="50" spans="2:47" s="1" customFormat="1" ht="30.05" customHeight="1">
      <c r="B50" s="27"/>
      <c r="E50" s="260" t="str">
        <f>E9</f>
        <v>74233-UKS - PAVILON INTERNÍCH OBORŮ - Posílení datových rozvodů</v>
      </c>
      <c r="F50" s="273"/>
      <c r="G50" s="273"/>
      <c r="H50" s="273"/>
      <c r="L50" s="27"/>
    </row>
    <row r="51" spans="2:47" s="1" customFormat="1" ht="6.9" customHeight="1">
      <c r="B51" s="27"/>
      <c r="L51" s="27"/>
    </row>
    <row r="52" spans="2:47" s="1" customFormat="1" ht="12.05" customHeight="1">
      <c r="B52" s="27"/>
      <c r="C52" s="24" t="s">
        <v>19</v>
      </c>
      <c r="F52" s="22" t="str">
        <f>F12</f>
        <v xml:space="preserve"> </v>
      </c>
      <c r="I52" s="24" t="s">
        <v>21</v>
      </c>
      <c r="J52" s="44" t="str">
        <f>IF(J12="","",J12)</f>
        <v>31. 7. 2023</v>
      </c>
      <c r="L52" s="27"/>
    </row>
    <row r="53" spans="2:47" s="1" customFormat="1" ht="6.9" customHeight="1">
      <c r="B53" s="27"/>
      <c r="L53" s="27"/>
    </row>
    <row r="54" spans="2:47" s="1" customFormat="1" ht="15.2" customHeight="1">
      <c r="B54" s="27"/>
      <c r="C54" s="24" t="s">
        <v>23</v>
      </c>
      <c r="F54" s="22" t="str">
        <f>E15</f>
        <v xml:space="preserve"> </v>
      </c>
      <c r="I54" s="24" t="s">
        <v>27</v>
      </c>
      <c r="J54" s="25" t="str">
        <f>E21</f>
        <v xml:space="preserve"> </v>
      </c>
      <c r="L54" s="27"/>
    </row>
    <row r="55" spans="2:47" s="1" customFormat="1" ht="15.2" customHeight="1">
      <c r="B55" s="27"/>
      <c r="C55" s="24" t="s">
        <v>26</v>
      </c>
      <c r="F55" s="22" t="str">
        <f>IF(E18="","",E18)</f>
        <v xml:space="preserve"> </v>
      </c>
      <c r="I55" s="24" t="s">
        <v>29</v>
      </c>
      <c r="J55" s="25" t="str">
        <f>E24</f>
        <v xml:space="preserve"> </v>
      </c>
      <c r="L55" s="27"/>
    </row>
    <row r="56" spans="2:47" s="1" customFormat="1" ht="10.35" customHeight="1">
      <c r="B56" s="27"/>
      <c r="L56" s="27"/>
    </row>
    <row r="57" spans="2:47" s="1" customFormat="1" ht="29.3" customHeight="1">
      <c r="B57" s="27"/>
      <c r="C57" s="87" t="s">
        <v>80</v>
      </c>
      <c r="D57" s="81"/>
      <c r="E57" s="81"/>
      <c r="F57" s="81"/>
      <c r="G57" s="81"/>
      <c r="H57" s="81"/>
      <c r="I57" s="81"/>
      <c r="J57" s="88" t="s">
        <v>81</v>
      </c>
      <c r="K57" s="81"/>
      <c r="L57" s="27"/>
    </row>
    <row r="58" spans="2:47" s="1" customFormat="1" ht="10.35" customHeight="1">
      <c r="B58" s="27"/>
      <c r="L58" s="27"/>
    </row>
    <row r="59" spans="2:47" s="1" customFormat="1" ht="22.85" customHeight="1">
      <c r="B59" s="27"/>
      <c r="C59" s="89" t="s">
        <v>64</v>
      </c>
      <c r="J59" s="58">
        <f>J115</f>
        <v>0</v>
      </c>
      <c r="L59" s="27"/>
      <c r="AU59" s="15" t="s">
        <v>82</v>
      </c>
    </row>
    <row r="60" spans="2:47" s="8" customFormat="1" ht="24.9" customHeight="1">
      <c r="B60" s="90"/>
      <c r="D60" s="91" t="s">
        <v>83</v>
      </c>
      <c r="E60" s="92"/>
      <c r="F60" s="92"/>
      <c r="G60" s="92"/>
      <c r="H60" s="92"/>
      <c r="I60" s="92"/>
      <c r="J60" s="93">
        <f>J116</f>
        <v>0</v>
      </c>
      <c r="L60" s="90"/>
    </row>
    <row r="61" spans="2:47" s="9" customFormat="1" ht="19.899999999999999" customHeight="1">
      <c r="B61" s="94"/>
      <c r="D61" s="95" t="s">
        <v>84</v>
      </c>
      <c r="E61" s="96"/>
      <c r="F61" s="96"/>
      <c r="G61" s="96"/>
      <c r="H61" s="96"/>
      <c r="I61" s="96"/>
      <c r="J61" s="97">
        <f>J117</f>
        <v>0</v>
      </c>
      <c r="L61" s="94"/>
    </row>
    <row r="62" spans="2:47" s="9" customFormat="1" ht="14.9" customHeight="1">
      <c r="B62" s="94"/>
      <c r="D62" s="95" t="s">
        <v>85</v>
      </c>
      <c r="E62" s="96"/>
      <c r="F62" s="96"/>
      <c r="G62" s="96"/>
      <c r="H62" s="96"/>
      <c r="I62" s="96"/>
      <c r="J62" s="97">
        <f>J118</f>
        <v>0</v>
      </c>
      <c r="L62" s="94"/>
    </row>
    <row r="63" spans="2:47" s="9" customFormat="1" ht="14.9" customHeight="1">
      <c r="B63" s="94"/>
      <c r="D63" s="95" t="s">
        <v>86</v>
      </c>
      <c r="E63" s="96"/>
      <c r="F63" s="96"/>
      <c r="G63" s="96"/>
      <c r="H63" s="96"/>
      <c r="I63" s="96"/>
      <c r="J63" s="97">
        <f>J135</f>
        <v>0</v>
      </c>
      <c r="L63" s="94"/>
    </row>
    <row r="64" spans="2:47" s="9" customFormat="1" ht="14.9" customHeight="1">
      <c r="B64" s="94"/>
      <c r="D64" s="95" t="s">
        <v>87</v>
      </c>
      <c r="E64" s="96"/>
      <c r="F64" s="96"/>
      <c r="G64" s="96"/>
      <c r="H64" s="96"/>
      <c r="I64" s="96"/>
      <c r="J64" s="97">
        <f>J153</f>
        <v>0</v>
      </c>
      <c r="L64" s="94"/>
    </row>
    <row r="65" spans="2:12" s="9" customFormat="1" ht="14.9" customHeight="1">
      <c r="B65" s="94"/>
      <c r="D65" s="95" t="s">
        <v>88</v>
      </c>
      <c r="E65" s="96"/>
      <c r="F65" s="96"/>
      <c r="G65" s="96"/>
      <c r="H65" s="96"/>
      <c r="I65" s="96"/>
      <c r="J65" s="97">
        <f>J172</f>
        <v>0</v>
      </c>
      <c r="L65" s="94"/>
    </row>
    <row r="66" spans="2:12" s="9" customFormat="1" ht="14.9" customHeight="1">
      <c r="B66" s="94"/>
      <c r="D66" s="95" t="s">
        <v>89</v>
      </c>
      <c r="E66" s="96"/>
      <c r="F66" s="96"/>
      <c r="G66" s="96"/>
      <c r="H66" s="96"/>
      <c r="I66" s="96"/>
      <c r="J66" s="97">
        <f>J190</f>
        <v>0</v>
      </c>
      <c r="L66" s="94"/>
    </row>
    <row r="67" spans="2:12" s="9" customFormat="1" ht="14.9" customHeight="1">
      <c r="B67" s="94"/>
      <c r="D67" s="95" t="s">
        <v>90</v>
      </c>
      <c r="E67" s="96"/>
      <c r="F67" s="96"/>
      <c r="G67" s="96"/>
      <c r="H67" s="96"/>
      <c r="I67" s="96"/>
      <c r="J67" s="97">
        <f>J210</f>
        <v>0</v>
      </c>
      <c r="L67" s="94"/>
    </row>
    <row r="68" spans="2:12" s="9" customFormat="1" ht="19.899999999999999" customHeight="1">
      <c r="B68" s="94"/>
      <c r="D68" s="95" t="s">
        <v>91</v>
      </c>
      <c r="E68" s="96"/>
      <c r="F68" s="96"/>
      <c r="G68" s="96"/>
      <c r="H68" s="96"/>
      <c r="I68" s="96"/>
      <c r="J68" s="97">
        <f>J215</f>
        <v>0</v>
      </c>
      <c r="L68" s="94"/>
    </row>
    <row r="69" spans="2:12" s="9" customFormat="1" ht="14.9" customHeight="1">
      <c r="B69" s="94"/>
      <c r="D69" s="95" t="s">
        <v>92</v>
      </c>
      <c r="E69" s="96"/>
      <c r="F69" s="96"/>
      <c r="G69" s="96"/>
      <c r="H69" s="96"/>
      <c r="I69" s="96"/>
      <c r="J69" s="97">
        <f>J216</f>
        <v>0</v>
      </c>
      <c r="L69" s="94"/>
    </row>
    <row r="70" spans="2:12" s="9" customFormat="1" ht="14.9" customHeight="1">
      <c r="B70" s="94"/>
      <c r="D70" s="95" t="s">
        <v>93</v>
      </c>
      <c r="E70" s="96"/>
      <c r="F70" s="96"/>
      <c r="G70" s="96"/>
      <c r="H70" s="96"/>
      <c r="I70" s="96"/>
      <c r="J70" s="97">
        <f>J235</f>
        <v>0</v>
      </c>
      <c r="L70" s="94"/>
    </row>
    <row r="71" spans="2:12" s="9" customFormat="1" ht="14.9" customHeight="1">
      <c r="B71" s="94"/>
      <c r="D71" s="95" t="s">
        <v>94</v>
      </c>
      <c r="E71" s="96"/>
      <c r="F71" s="96"/>
      <c r="G71" s="96"/>
      <c r="H71" s="96"/>
      <c r="I71" s="96"/>
      <c r="J71" s="97">
        <f>J255</f>
        <v>0</v>
      </c>
      <c r="L71" s="94"/>
    </row>
    <row r="72" spans="2:12" s="9" customFormat="1" ht="19.899999999999999" customHeight="1">
      <c r="B72" s="94"/>
      <c r="D72" s="95" t="s">
        <v>95</v>
      </c>
      <c r="E72" s="96"/>
      <c r="F72" s="96"/>
      <c r="G72" s="96"/>
      <c r="H72" s="96"/>
      <c r="I72" s="96"/>
      <c r="J72" s="97">
        <f>J273</f>
        <v>0</v>
      </c>
      <c r="L72" s="94"/>
    </row>
    <row r="73" spans="2:12" s="9" customFormat="1" ht="19.899999999999999" customHeight="1">
      <c r="B73" s="94"/>
      <c r="D73" s="95" t="s">
        <v>96</v>
      </c>
      <c r="E73" s="96"/>
      <c r="F73" s="96"/>
      <c r="G73" s="96"/>
      <c r="H73" s="96"/>
      <c r="I73" s="96"/>
      <c r="J73" s="97">
        <f>J283</f>
        <v>0</v>
      </c>
      <c r="L73" s="94"/>
    </row>
    <row r="74" spans="2:12" s="9" customFormat="1" ht="14.9" customHeight="1">
      <c r="B74" s="94"/>
      <c r="D74" s="95" t="s">
        <v>97</v>
      </c>
      <c r="E74" s="96"/>
      <c r="F74" s="96"/>
      <c r="G74" s="96"/>
      <c r="H74" s="96"/>
      <c r="I74" s="96"/>
      <c r="J74" s="97">
        <f>J284</f>
        <v>0</v>
      </c>
      <c r="L74" s="94"/>
    </row>
    <row r="75" spans="2:12" s="9" customFormat="1" ht="14.9" customHeight="1">
      <c r="B75" s="94"/>
      <c r="D75" s="95" t="s">
        <v>98</v>
      </c>
      <c r="E75" s="96"/>
      <c r="F75" s="96"/>
      <c r="G75" s="96"/>
      <c r="H75" s="96"/>
      <c r="I75" s="96"/>
      <c r="J75" s="97">
        <f>J292</f>
        <v>0</v>
      </c>
      <c r="L75" s="94"/>
    </row>
    <row r="76" spans="2:12" s="9" customFormat="1" ht="14.9" customHeight="1">
      <c r="B76" s="94"/>
      <c r="D76" s="95" t="s">
        <v>99</v>
      </c>
      <c r="E76" s="96"/>
      <c r="F76" s="96"/>
      <c r="G76" s="96"/>
      <c r="H76" s="96"/>
      <c r="I76" s="96"/>
      <c r="J76" s="97">
        <f>J303</f>
        <v>0</v>
      </c>
      <c r="L76" s="94"/>
    </row>
    <row r="77" spans="2:12" s="9" customFormat="1" ht="14.9" customHeight="1">
      <c r="B77" s="94"/>
      <c r="D77" s="95" t="s">
        <v>100</v>
      </c>
      <c r="E77" s="96"/>
      <c r="F77" s="96"/>
      <c r="G77" s="96"/>
      <c r="H77" s="96"/>
      <c r="I77" s="96"/>
      <c r="J77" s="97">
        <f>J315</f>
        <v>0</v>
      </c>
      <c r="L77" s="94"/>
    </row>
    <row r="78" spans="2:12" s="9" customFormat="1" ht="14.9" customHeight="1">
      <c r="B78" s="94"/>
      <c r="D78" s="95" t="s">
        <v>101</v>
      </c>
      <c r="E78" s="96"/>
      <c r="F78" s="96"/>
      <c r="G78" s="96"/>
      <c r="H78" s="96"/>
      <c r="I78" s="96"/>
      <c r="J78" s="97">
        <f>J322</f>
        <v>0</v>
      </c>
      <c r="L78" s="94"/>
    </row>
    <row r="79" spans="2:12" s="9" customFormat="1" ht="14.9" customHeight="1">
      <c r="B79" s="94"/>
      <c r="D79" s="95" t="s">
        <v>102</v>
      </c>
      <c r="E79" s="96"/>
      <c r="F79" s="96"/>
      <c r="G79" s="96"/>
      <c r="H79" s="96"/>
      <c r="I79" s="96"/>
      <c r="J79" s="97">
        <f>J332</f>
        <v>0</v>
      </c>
      <c r="L79" s="94"/>
    </row>
    <row r="80" spans="2:12" s="9" customFormat="1" ht="19.899999999999999" customHeight="1">
      <c r="B80" s="94"/>
      <c r="D80" s="95" t="s">
        <v>103</v>
      </c>
      <c r="E80" s="96"/>
      <c r="F80" s="96"/>
      <c r="G80" s="96"/>
      <c r="H80" s="96"/>
      <c r="I80" s="96"/>
      <c r="J80" s="97">
        <f>J340</f>
        <v>0</v>
      </c>
      <c r="L80" s="94"/>
    </row>
    <row r="81" spans="2:12" s="9" customFormat="1" ht="14.9" customHeight="1">
      <c r="B81" s="94"/>
      <c r="D81" s="95" t="s">
        <v>104</v>
      </c>
      <c r="E81" s="96"/>
      <c r="F81" s="96"/>
      <c r="G81" s="96"/>
      <c r="H81" s="96"/>
      <c r="I81" s="96"/>
      <c r="J81" s="97">
        <f>J341</f>
        <v>0</v>
      </c>
      <c r="L81" s="94"/>
    </row>
    <row r="82" spans="2:12" s="9" customFormat="1" ht="14.9" customHeight="1">
      <c r="B82" s="94"/>
      <c r="D82" s="95" t="s">
        <v>105</v>
      </c>
      <c r="E82" s="96"/>
      <c r="F82" s="96"/>
      <c r="G82" s="96"/>
      <c r="H82" s="96"/>
      <c r="I82" s="96"/>
      <c r="J82" s="97">
        <f>J369</f>
        <v>0</v>
      </c>
      <c r="L82" s="94"/>
    </row>
    <row r="83" spans="2:12" s="9" customFormat="1" ht="14.9" customHeight="1">
      <c r="B83" s="94"/>
      <c r="D83" s="95" t="s">
        <v>106</v>
      </c>
      <c r="E83" s="96"/>
      <c r="F83" s="96"/>
      <c r="G83" s="96"/>
      <c r="H83" s="96"/>
      <c r="I83" s="96"/>
      <c r="J83" s="97">
        <f>J374</f>
        <v>0</v>
      </c>
      <c r="L83" s="94"/>
    </row>
    <row r="84" spans="2:12" s="9" customFormat="1" ht="14.9" customHeight="1">
      <c r="B84" s="94"/>
      <c r="D84" s="95" t="s">
        <v>107</v>
      </c>
      <c r="E84" s="96"/>
      <c r="F84" s="96"/>
      <c r="G84" s="96"/>
      <c r="H84" s="96"/>
      <c r="I84" s="96"/>
      <c r="J84" s="97">
        <f>J383</f>
        <v>0</v>
      </c>
      <c r="L84" s="94"/>
    </row>
    <row r="85" spans="2:12" s="9" customFormat="1" ht="19.899999999999999" customHeight="1">
      <c r="B85" s="94"/>
      <c r="D85" s="95" t="s">
        <v>108</v>
      </c>
      <c r="E85" s="96"/>
      <c r="F85" s="96"/>
      <c r="G85" s="96"/>
      <c r="H85" s="96"/>
      <c r="I85" s="96"/>
      <c r="J85" s="97">
        <f>J404</f>
        <v>0</v>
      </c>
      <c r="L85" s="94"/>
    </row>
    <row r="86" spans="2:12" s="9" customFormat="1" ht="19.899999999999999" customHeight="1">
      <c r="B86" s="94"/>
      <c r="D86" s="95" t="s">
        <v>109</v>
      </c>
      <c r="E86" s="96"/>
      <c r="F86" s="96"/>
      <c r="G86" s="96"/>
      <c r="H86" s="96"/>
      <c r="I86" s="96"/>
      <c r="J86" s="97">
        <f>J418</f>
        <v>0</v>
      </c>
      <c r="L86" s="94"/>
    </row>
    <row r="87" spans="2:12" s="9" customFormat="1" ht="19.899999999999999" customHeight="1">
      <c r="B87" s="94"/>
      <c r="D87" s="95" t="s">
        <v>110</v>
      </c>
      <c r="E87" s="96"/>
      <c r="F87" s="96"/>
      <c r="G87" s="96"/>
      <c r="H87" s="96"/>
      <c r="I87" s="96"/>
      <c r="J87" s="97">
        <f>J424</f>
        <v>0</v>
      </c>
      <c r="L87" s="94"/>
    </row>
    <row r="88" spans="2:12" s="9" customFormat="1" ht="19.899999999999999" customHeight="1">
      <c r="B88" s="94"/>
      <c r="D88" s="95" t="s">
        <v>111</v>
      </c>
      <c r="E88" s="96"/>
      <c r="F88" s="96"/>
      <c r="G88" s="96"/>
      <c r="H88" s="96"/>
      <c r="I88" s="96"/>
      <c r="J88" s="97">
        <f>J435</f>
        <v>0</v>
      </c>
      <c r="L88" s="94"/>
    </row>
    <row r="89" spans="2:12" s="9" customFormat="1" ht="14.9" customHeight="1">
      <c r="B89" s="94"/>
      <c r="D89" s="95" t="s">
        <v>112</v>
      </c>
      <c r="E89" s="96"/>
      <c r="F89" s="96"/>
      <c r="G89" s="96"/>
      <c r="H89" s="96"/>
      <c r="I89" s="96"/>
      <c r="J89" s="97">
        <f>J436</f>
        <v>0</v>
      </c>
      <c r="L89" s="94"/>
    </row>
    <row r="90" spans="2:12" s="9" customFormat="1" ht="14.9" customHeight="1">
      <c r="B90" s="94"/>
      <c r="D90" s="95" t="s">
        <v>113</v>
      </c>
      <c r="E90" s="96"/>
      <c r="F90" s="96"/>
      <c r="G90" s="96"/>
      <c r="H90" s="96"/>
      <c r="I90" s="96"/>
      <c r="J90" s="97">
        <f>J445</f>
        <v>0</v>
      </c>
      <c r="L90" s="94"/>
    </row>
    <row r="91" spans="2:12" s="8" customFormat="1" ht="24.9" customHeight="1">
      <c r="B91" s="90"/>
      <c r="D91" s="91" t="s">
        <v>114</v>
      </c>
      <c r="E91" s="92"/>
      <c r="F91" s="92"/>
      <c r="G91" s="92"/>
      <c r="H91" s="92"/>
      <c r="I91" s="92"/>
      <c r="J91" s="93">
        <f>J456</f>
        <v>0</v>
      </c>
      <c r="L91" s="90"/>
    </row>
    <row r="92" spans="2:12" s="9" customFormat="1" ht="19.899999999999999" customHeight="1">
      <c r="B92" s="94"/>
      <c r="D92" s="95" t="s">
        <v>115</v>
      </c>
      <c r="E92" s="96"/>
      <c r="F92" s="96"/>
      <c r="G92" s="96"/>
      <c r="H92" s="96"/>
      <c r="I92" s="96"/>
      <c r="J92" s="97">
        <f>J457</f>
        <v>0</v>
      </c>
      <c r="L92" s="94"/>
    </row>
    <row r="93" spans="2:12" s="9" customFormat="1" ht="19.899999999999999" customHeight="1">
      <c r="B93" s="94"/>
      <c r="D93" s="95" t="s">
        <v>116</v>
      </c>
      <c r="E93" s="96"/>
      <c r="F93" s="96"/>
      <c r="G93" s="96"/>
      <c r="H93" s="96"/>
      <c r="I93" s="96"/>
      <c r="J93" s="97">
        <f>J464</f>
        <v>0</v>
      </c>
      <c r="L93" s="94"/>
    </row>
    <row r="94" spans="2:12" s="9" customFormat="1" ht="19.899999999999999" customHeight="1">
      <c r="B94" s="94"/>
      <c r="D94" s="95" t="s">
        <v>117</v>
      </c>
      <c r="E94" s="96"/>
      <c r="F94" s="96"/>
      <c r="G94" s="96"/>
      <c r="H94" s="96"/>
      <c r="I94" s="96"/>
      <c r="J94" s="97">
        <f>J467</f>
        <v>0</v>
      </c>
      <c r="L94" s="94"/>
    </row>
    <row r="95" spans="2:12" s="9" customFormat="1" ht="19.899999999999999" customHeight="1">
      <c r="B95" s="94"/>
      <c r="D95" s="95" t="s">
        <v>118</v>
      </c>
      <c r="E95" s="96"/>
      <c r="F95" s="96"/>
      <c r="G95" s="96"/>
      <c r="H95" s="96"/>
      <c r="I95" s="96"/>
      <c r="J95" s="97">
        <f>J472</f>
        <v>0</v>
      </c>
      <c r="L95" s="94"/>
    </row>
    <row r="96" spans="2:12" s="1" customFormat="1" ht="21.8" customHeight="1">
      <c r="B96" s="27"/>
      <c r="L96" s="27"/>
    </row>
    <row r="97" spans="2:12" s="1" customFormat="1" ht="6.9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27"/>
    </row>
    <row r="101" spans="2:12" s="1" customFormat="1" ht="6.9" customHeight="1"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27"/>
    </row>
    <row r="102" spans="2:12" s="1" customFormat="1" ht="24.9" customHeight="1">
      <c r="B102" s="27"/>
      <c r="C102" s="19" t="s">
        <v>119</v>
      </c>
      <c r="L102" s="27"/>
    </row>
    <row r="103" spans="2:12" s="1" customFormat="1" ht="6.9" customHeight="1">
      <c r="B103" s="27"/>
      <c r="L103" s="27"/>
    </row>
    <row r="104" spans="2:12" s="1" customFormat="1" ht="12.05" customHeight="1">
      <c r="B104" s="27"/>
      <c r="C104" s="24" t="s">
        <v>15</v>
      </c>
      <c r="L104" s="27"/>
    </row>
    <row r="105" spans="2:12" s="1" customFormat="1" ht="16.45" customHeight="1">
      <c r="B105" s="27"/>
      <c r="E105" s="274" t="str">
        <f>E7</f>
        <v>PAVILON INTERNÍCH OBORŮ - Posílení datových rozvodů</v>
      </c>
      <c r="F105" s="275"/>
      <c r="G105" s="275"/>
      <c r="H105" s="275"/>
      <c r="L105" s="27"/>
    </row>
    <row r="106" spans="2:12" s="1" customFormat="1" ht="12.05" customHeight="1">
      <c r="B106" s="27"/>
      <c r="C106" s="24" t="s">
        <v>77</v>
      </c>
      <c r="L106" s="27"/>
    </row>
    <row r="107" spans="2:12" s="1" customFormat="1" ht="30.05" customHeight="1">
      <c r="B107" s="27"/>
      <c r="E107" s="260" t="str">
        <f>E9</f>
        <v>74233-UKS - PAVILON INTERNÍCH OBORŮ - Posílení datových rozvodů</v>
      </c>
      <c r="F107" s="273"/>
      <c r="G107" s="273"/>
      <c r="H107" s="273"/>
      <c r="L107" s="27"/>
    </row>
    <row r="108" spans="2:12" s="1" customFormat="1" ht="6.9" customHeight="1">
      <c r="B108" s="27"/>
      <c r="L108" s="27"/>
    </row>
    <row r="109" spans="2:12" s="1" customFormat="1" ht="12.05" customHeight="1">
      <c r="B109" s="27"/>
      <c r="C109" s="24" t="s">
        <v>19</v>
      </c>
      <c r="F109" s="22" t="str">
        <f>F12</f>
        <v xml:space="preserve"> </v>
      </c>
      <c r="I109" s="24" t="s">
        <v>21</v>
      </c>
      <c r="J109" s="44" t="str">
        <f>IF(J12="","",J12)</f>
        <v>31. 7. 2023</v>
      </c>
      <c r="L109" s="27"/>
    </row>
    <row r="110" spans="2:12" s="1" customFormat="1" ht="6.9" customHeight="1">
      <c r="B110" s="27"/>
      <c r="L110" s="27"/>
    </row>
    <row r="111" spans="2:12" s="1" customFormat="1" ht="15.2" customHeight="1">
      <c r="B111" s="27"/>
      <c r="C111" s="24" t="s">
        <v>23</v>
      </c>
      <c r="F111" s="22" t="str">
        <f>E15</f>
        <v xml:space="preserve"> </v>
      </c>
      <c r="I111" s="24" t="s">
        <v>27</v>
      </c>
      <c r="J111" s="25" t="str">
        <f>E21</f>
        <v xml:space="preserve"> </v>
      </c>
      <c r="L111" s="27"/>
    </row>
    <row r="112" spans="2:12" s="1" customFormat="1" ht="15.2" customHeight="1">
      <c r="B112" s="27"/>
      <c r="C112" s="24" t="s">
        <v>26</v>
      </c>
      <c r="F112" s="22" t="str">
        <f>IF(E18="","",E18)</f>
        <v xml:space="preserve"> </v>
      </c>
      <c r="I112" s="24" t="s">
        <v>29</v>
      </c>
      <c r="J112" s="25" t="str">
        <f>E24</f>
        <v xml:space="preserve"> </v>
      </c>
      <c r="L112" s="27"/>
    </row>
    <row r="113" spans="2:65" s="1" customFormat="1" ht="10.35" customHeight="1">
      <c r="B113" s="27"/>
      <c r="L113" s="27"/>
    </row>
    <row r="114" spans="2:65" s="10" customFormat="1" ht="29.3" customHeight="1">
      <c r="B114" s="98"/>
      <c r="C114" s="99" t="s">
        <v>120</v>
      </c>
      <c r="D114" s="100" t="s">
        <v>51</v>
      </c>
      <c r="E114" s="100" t="s">
        <v>47</v>
      </c>
      <c r="F114" s="100" t="s">
        <v>48</v>
      </c>
      <c r="G114" s="100" t="s">
        <v>121</v>
      </c>
      <c r="H114" s="100" t="s">
        <v>122</v>
      </c>
      <c r="I114" s="100" t="s">
        <v>123</v>
      </c>
      <c r="J114" s="101" t="s">
        <v>81</v>
      </c>
      <c r="K114" s="102" t="s">
        <v>124</v>
      </c>
      <c r="L114" s="98"/>
      <c r="M114" s="51" t="s">
        <v>3</v>
      </c>
      <c r="N114" s="52" t="s">
        <v>36</v>
      </c>
      <c r="O114" s="52" t="s">
        <v>125</v>
      </c>
      <c r="P114" s="52" t="s">
        <v>126</v>
      </c>
      <c r="Q114" s="52" t="s">
        <v>127</v>
      </c>
      <c r="R114" s="52" t="s">
        <v>128</v>
      </c>
      <c r="S114" s="52" t="s">
        <v>129</v>
      </c>
      <c r="T114" s="53" t="s">
        <v>130</v>
      </c>
    </row>
    <row r="115" spans="2:65" s="1" customFormat="1" ht="22.85" customHeight="1">
      <c r="B115" s="27"/>
      <c r="C115" s="56" t="s">
        <v>131</v>
      </c>
      <c r="J115" s="103">
        <f>BK115</f>
        <v>0</v>
      </c>
      <c r="L115" s="27"/>
      <c r="M115" s="54"/>
      <c r="N115" s="45"/>
      <c r="O115" s="45"/>
      <c r="P115" s="104">
        <f>P116+P456</f>
        <v>1592.0420000000004</v>
      </c>
      <c r="Q115" s="45"/>
      <c r="R115" s="104">
        <f>R116+R456</f>
        <v>0.90210999999999997</v>
      </c>
      <c r="S115" s="45"/>
      <c r="T115" s="105">
        <f>T116+T456</f>
        <v>7.4691200000000002</v>
      </c>
      <c r="AT115" s="15" t="s">
        <v>65</v>
      </c>
      <c r="AU115" s="15" t="s">
        <v>82</v>
      </c>
      <c r="BK115" s="106">
        <f>BK116+BK456</f>
        <v>0</v>
      </c>
    </row>
    <row r="116" spans="2:65" s="11" customFormat="1" ht="25.85" customHeight="1">
      <c r="B116" s="107"/>
      <c r="D116" s="108" t="s">
        <v>65</v>
      </c>
      <c r="E116" s="109" t="s">
        <v>132</v>
      </c>
      <c r="F116" s="109" t="s">
        <v>133</v>
      </c>
      <c r="J116" s="110">
        <f>BK116</f>
        <v>0</v>
      </c>
      <c r="L116" s="107"/>
      <c r="M116" s="111"/>
      <c r="P116" s="112">
        <f>P117+P215+P273+P283+P340+P404+P418+P424+P435</f>
        <v>1592.0420000000004</v>
      </c>
      <c r="R116" s="112">
        <f>R117+R215+R273+R283+R340+R404+R418+R424+R435</f>
        <v>0.90210999999999997</v>
      </c>
      <c r="T116" s="113">
        <f>T117+T215+T273+T283+T340+T404+T418+T424+T435</f>
        <v>7.4691200000000002</v>
      </c>
      <c r="AR116" s="108" t="s">
        <v>75</v>
      </c>
      <c r="AT116" s="114" t="s">
        <v>65</v>
      </c>
      <c r="AU116" s="114" t="s">
        <v>66</v>
      </c>
      <c r="AY116" s="108" t="s">
        <v>134</v>
      </c>
      <c r="BK116" s="115">
        <f>BK117+BK215+BK273+BK283+BK340+BK404+BK418+BK424+BK435</f>
        <v>0</v>
      </c>
    </row>
    <row r="117" spans="2:65" s="11" customFormat="1" ht="22.85" customHeight="1">
      <c r="B117" s="107"/>
      <c r="D117" s="108" t="s">
        <v>65</v>
      </c>
      <c r="E117" s="116" t="s">
        <v>135</v>
      </c>
      <c r="F117" s="116" t="s">
        <v>136</v>
      </c>
      <c r="J117" s="117">
        <f>BK117</f>
        <v>0</v>
      </c>
      <c r="L117" s="107"/>
      <c r="M117" s="111"/>
      <c r="P117" s="112">
        <f>P118+P135+P153+P172+P190+P210</f>
        <v>322.18399999999997</v>
      </c>
      <c r="R117" s="112">
        <f>R118+R135+R153+R172+R190+R210</f>
        <v>0.10285</v>
      </c>
      <c r="T117" s="113">
        <f>T118+T135+T153+T172+T190+T210</f>
        <v>0</v>
      </c>
      <c r="AR117" s="108" t="s">
        <v>75</v>
      </c>
      <c r="AT117" s="114" t="s">
        <v>65</v>
      </c>
      <c r="AU117" s="114" t="s">
        <v>73</v>
      </c>
      <c r="AY117" s="108" t="s">
        <v>134</v>
      </c>
      <c r="BK117" s="115">
        <f>BK118+BK135+BK153+BK172+BK190+BK210</f>
        <v>0</v>
      </c>
    </row>
    <row r="118" spans="2:65" s="11" customFormat="1" ht="20.85" customHeight="1">
      <c r="B118" s="107"/>
      <c r="D118" s="108" t="s">
        <v>65</v>
      </c>
      <c r="E118" s="116" t="s">
        <v>137</v>
      </c>
      <c r="F118" s="116" t="s">
        <v>138</v>
      </c>
      <c r="J118" s="117">
        <f>BK118</f>
        <v>0</v>
      </c>
      <c r="L118" s="107"/>
      <c r="M118" s="111"/>
      <c r="P118" s="112">
        <f>SUM(P119:P134)</f>
        <v>8.34</v>
      </c>
      <c r="R118" s="112">
        <f>SUM(R119:R134)</f>
        <v>9.6700000000000008E-2</v>
      </c>
      <c r="T118" s="113">
        <f>SUM(T119:T134)</f>
        <v>0</v>
      </c>
      <c r="AR118" s="108" t="s">
        <v>75</v>
      </c>
      <c r="AT118" s="114" t="s">
        <v>65</v>
      </c>
      <c r="AU118" s="114" t="s">
        <v>75</v>
      </c>
      <c r="AY118" s="108" t="s">
        <v>134</v>
      </c>
      <c r="BK118" s="115">
        <f>SUM(BK119:BK134)</f>
        <v>0</v>
      </c>
    </row>
    <row r="119" spans="2:65" s="1" customFormat="1" ht="24.3" customHeight="1">
      <c r="B119" s="118"/>
      <c r="C119" s="119" t="s">
        <v>73</v>
      </c>
      <c r="D119" s="119" t="s">
        <v>139</v>
      </c>
      <c r="E119" s="120" t="s">
        <v>140</v>
      </c>
      <c r="F119" s="121" t="s">
        <v>141</v>
      </c>
      <c r="G119" s="122" t="s">
        <v>142</v>
      </c>
      <c r="H119" s="123">
        <v>1</v>
      </c>
      <c r="I119" s="124"/>
      <c r="J119" s="124">
        <f>ROUND(I119*H119,2)</f>
        <v>0</v>
      </c>
      <c r="K119" s="125"/>
      <c r="L119" s="27"/>
      <c r="M119" s="126" t="s">
        <v>3</v>
      </c>
      <c r="N119" s="127" t="s">
        <v>37</v>
      </c>
      <c r="O119" s="128">
        <v>6.1</v>
      </c>
      <c r="P119" s="128">
        <f>O119*H119</f>
        <v>6.1</v>
      </c>
      <c r="Q119" s="128">
        <v>0</v>
      </c>
      <c r="R119" s="128">
        <f>Q119*H119</f>
        <v>0</v>
      </c>
      <c r="S119" s="128">
        <v>0</v>
      </c>
      <c r="T119" s="129">
        <f>S119*H119</f>
        <v>0</v>
      </c>
      <c r="AR119" s="130" t="s">
        <v>143</v>
      </c>
      <c r="AT119" s="130" t="s">
        <v>139</v>
      </c>
      <c r="AU119" s="130" t="s">
        <v>144</v>
      </c>
      <c r="AY119" s="15" t="s">
        <v>134</v>
      </c>
      <c r="BE119" s="131">
        <f>IF(N119="základní",J119,0)</f>
        <v>0</v>
      </c>
      <c r="BF119" s="131">
        <f>IF(N119="snížená",J119,0)</f>
        <v>0</v>
      </c>
      <c r="BG119" s="131">
        <f>IF(N119="zákl. přenesená",J119,0)</f>
        <v>0</v>
      </c>
      <c r="BH119" s="131">
        <f>IF(N119="sníž. přenesená",J119,0)</f>
        <v>0</v>
      </c>
      <c r="BI119" s="131">
        <f>IF(N119="nulová",J119,0)</f>
        <v>0</v>
      </c>
      <c r="BJ119" s="15" t="s">
        <v>73</v>
      </c>
      <c r="BK119" s="131">
        <f>ROUND(I119*H119,2)</f>
        <v>0</v>
      </c>
      <c r="BL119" s="15" t="s">
        <v>143</v>
      </c>
      <c r="BM119" s="130" t="s">
        <v>145</v>
      </c>
    </row>
    <row r="120" spans="2:65" s="1" customFormat="1">
      <c r="B120" s="27"/>
      <c r="D120" s="132" t="s">
        <v>146</v>
      </c>
      <c r="F120" s="133" t="s">
        <v>147</v>
      </c>
      <c r="L120" s="27"/>
      <c r="M120" s="134"/>
      <c r="T120" s="48"/>
      <c r="AT120" s="15" t="s">
        <v>146</v>
      </c>
      <c r="AU120" s="15" t="s">
        <v>144</v>
      </c>
    </row>
    <row r="121" spans="2:65" s="1" customFormat="1" ht="24.3" customHeight="1">
      <c r="B121" s="118"/>
      <c r="C121" s="135" t="s">
        <v>75</v>
      </c>
      <c r="D121" s="135" t="s">
        <v>148</v>
      </c>
      <c r="E121" s="136" t="s">
        <v>149</v>
      </c>
      <c r="F121" s="137" t="s">
        <v>150</v>
      </c>
      <c r="G121" s="138" t="s">
        <v>142</v>
      </c>
      <c r="H121" s="139">
        <v>1</v>
      </c>
      <c r="I121" s="140"/>
      <c r="J121" s="140">
        <f>ROUND(I121*H121,2)</f>
        <v>0</v>
      </c>
      <c r="K121" s="141"/>
      <c r="L121" s="142"/>
      <c r="M121" s="143" t="s">
        <v>3</v>
      </c>
      <c r="N121" s="144" t="s">
        <v>37</v>
      </c>
      <c r="O121" s="128">
        <v>0</v>
      </c>
      <c r="P121" s="128">
        <f>O121*H121</f>
        <v>0</v>
      </c>
      <c r="Q121" s="128">
        <v>9.6000000000000002E-2</v>
      </c>
      <c r="R121" s="128">
        <f>Q121*H121</f>
        <v>9.6000000000000002E-2</v>
      </c>
      <c r="S121" s="128">
        <v>0</v>
      </c>
      <c r="T121" s="129">
        <f>S121*H121</f>
        <v>0</v>
      </c>
      <c r="AR121" s="130" t="s">
        <v>151</v>
      </c>
      <c r="AT121" s="130" t="s">
        <v>148</v>
      </c>
      <c r="AU121" s="130" t="s">
        <v>144</v>
      </c>
      <c r="AY121" s="15" t="s">
        <v>134</v>
      </c>
      <c r="BE121" s="131">
        <f>IF(N121="základní",J121,0)</f>
        <v>0</v>
      </c>
      <c r="BF121" s="131">
        <f>IF(N121="snížená",J121,0)</f>
        <v>0</v>
      </c>
      <c r="BG121" s="131">
        <f>IF(N121="zákl. přenesená",J121,0)</f>
        <v>0</v>
      </c>
      <c r="BH121" s="131">
        <f>IF(N121="sníž. přenesená",J121,0)</f>
        <v>0</v>
      </c>
      <c r="BI121" s="131">
        <f>IF(N121="nulová",J121,0)</f>
        <v>0</v>
      </c>
      <c r="BJ121" s="15" t="s">
        <v>73</v>
      </c>
      <c r="BK121" s="131">
        <f>ROUND(I121*H121,2)</f>
        <v>0</v>
      </c>
      <c r="BL121" s="15" t="s">
        <v>143</v>
      </c>
      <c r="BM121" s="130" t="s">
        <v>152</v>
      </c>
    </row>
    <row r="122" spans="2:65" s="12" customFormat="1">
      <c r="B122" s="145"/>
      <c r="D122" s="146" t="s">
        <v>153</v>
      </c>
      <c r="E122" s="147" t="s">
        <v>3</v>
      </c>
      <c r="F122" s="148" t="s">
        <v>154</v>
      </c>
      <c r="H122" s="149">
        <v>1</v>
      </c>
      <c r="L122" s="145"/>
      <c r="M122" s="150"/>
      <c r="T122" s="151"/>
      <c r="AT122" s="147" t="s">
        <v>153</v>
      </c>
      <c r="AU122" s="147" t="s">
        <v>144</v>
      </c>
      <c r="AV122" s="12" t="s">
        <v>75</v>
      </c>
      <c r="AW122" s="12" t="s">
        <v>28</v>
      </c>
      <c r="AX122" s="12" t="s">
        <v>73</v>
      </c>
      <c r="AY122" s="147" t="s">
        <v>134</v>
      </c>
    </row>
    <row r="123" spans="2:65" s="1" customFormat="1" ht="24.3" customHeight="1">
      <c r="B123" s="118"/>
      <c r="C123" s="119" t="s">
        <v>144</v>
      </c>
      <c r="D123" s="119" t="s">
        <v>139</v>
      </c>
      <c r="E123" s="120" t="s">
        <v>155</v>
      </c>
      <c r="F123" s="121" t="s">
        <v>156</v>
      </c>
      <c r="G123" s="122" t="s">
        <v>142</v>
      </c>
      <c r="H123" s="123">
        <v>5</v>
      </c>
      <c r="I123" s="124"/>
      <c r="J123" s="124">
        <f>ROUND(I123*H123,2)</f>
        <v>0</v>
      </c>
      <c r="K123" s="125"/>
      <c r="L123" s="27"/>
      <c r="M123" s="126" t="s">
        <v>3</v>
      </c>
      <c r="N123" s="127" t="s">
        <v>37</v>
      </c>
      <c r="O123" s="128">
        <v>0.15</v>
      </c>
      <c r="P123" s="128">
        <f>O123*H123</f>
        <v>0.75</v>
      </c>
      <c r="Q123" s="128">
        <v>0</v>
      </c>
      <c r="R123" s="128">
        <f>Q123*H123</f>
        <v>0</v>
      </c>
      <c r="S123" s="128">
        <v>0</v>
      </c>
      <c r="T123" s="129">
        <f>S123*H123</f>
        <v>0</v>
      </c>
      <c r="AR123" s="130" t="s">
        <v>143</v>
      </c>
      <c r="AT123" s="130" t="s">
        <v>139</v>
      </c>
      <c r="AU123" s="130" t="s">
        <v>144</v>
      </c>
      <c r="AY123" s="15" t="s">
        <v>134</v>
      </c>
      <c r="BE123" s="131">
        <f>IF(N123="základní",J123,0)</f>
        <v>0</v>
      </c>
      <c r="BF123" s="131">
        <f>IF(N123="snížená",J123,0)</f>
        <v>0</v>
      </c>
      <c r="BG123" s="131">
        <f>IF(N123="zákl. přenesená",J123,0)</f>
        <v>0</v>
      </c>
      <c r="BH123" s="131">
        <f>IF(N123="sníž. přenesená",J123,0)</f>
        <v>0</v>
      </c>
      <c r="BI123" s="131">
        <f>IF(N123="nulová",J123,0)</f>
        <v>0</v>
      </c>
      <c r="BJ123" s="15" t="s">
        <v>73</v>
      </c>
      <c r="BK123" s="131">
        <f>ROUND(I123*H123,2)</f>
        <v>0</v>
      </c>
      <c r="BL123" s="15" t="s">
        <v>143</v>
      </c>
      <c r="BM123" s="130" t="s">
        <v>157</v>
      </c>
    </row>
    <row r="124" spans="2:65" s="1" customFormat="1">
      <c r="B124" s="27"/>
      <c r="D124" s="132" t="s">
        <v>146</v>
      </c>
      <c r="F124" s="133" t="s">
        <v>158</v>
      </c>
      <c r="L124" s="27"/>
      <c r="M124" s="134"/>
      <c r="T124" s="48"/>
      <c r="AT124" s="15" t="s">
        <v>146</v>
      </c>
      <c r="AU124" s="15" t="s">
        <v>144</v>
      </c>
    </row>
    <row r="125" spans="2:65" s="1" customFormat="1" ht="44.3" customHeight="1">
      <c r="B125" s="118"/>
      <c r="C125" s="135" t="s">
        <v>159</v>
      </c>
      <c r="D125" s="135" t="s">
        <v>148</v>
      </c>
      <c r="E125" s="136" t="s">
        <v>160</v>
      </c>
      <c r="F125" s="137" t="s">
        <v>161</v>
      </c>
      <c r="G125" s="138" t="s">
        <v>142</v>
      </c>
      <c r="H125" s="139">
        <v>5</v>
      </c>
      <c r="I125" s="140"/>
      <c r="J125" s="140">
        <f>ROUND(I125*H125,2)</f>
        <v>0</v>
      </c>
      <c r="K125" s="141"/>
      <c r="L125" s="142"/>
      <c r="M125" s="143" t="s">
        <v>3</v>
      </c>
      <c r="N125" s="144" t="s">
        <v>37</v>
      </c>
      <c r="O125" s="128">
        <v>0</v>
      </c>
      <c r="P125" s="128">
        <f>O125*H125</f>
        <v>0</v>
      </c>
      <c r="Q125" s="128">
        <v>0</v>
      </c>
      <c r="R125" s="128">
        <f>Q125*H125</f>
        <v>0</v>
      </c>
      <c r="S125" s="128">
        <v>0</v>
      </c>
      <c r="T125" s="129">
        <f>S125*H125</f>
        <v>0</v>
      </c>
      <c r="AR125" s="130" t="s">
        <v>151</v>
      </c>
      <c r="AT125" s="130" t="s">
        <v>148</v>
      </c>
      <c r="AU125" s="130" t="s">
        <v>144</v>
      </c>
      <c r="AY125" s="15" t="s">
        <v>134</v>
      </c>
      <c r="BE125" s="131">
        <f>IF(N125="základní",J125,0)</f>
        <v>0</v>
      </c>
      <c r="BF125" s="131">
        <f>IF(N125="snížená",J125,0)</f>
        <v>0</v>
      </c>
      <c r="BG125" s="131">
        <f>IF(N125="zákl. přenesená",J125,0)</f>
        <v>0</v>
      </c>
      <c r="BH125" s="131">
        <f>IF(N125="sníž. přenesená",J125,0)</f>
        <v>0</v>
      </c>
      <c r="BI125" s="131">
        <f>IF(N125="nulová",J125,0)</f>
        <v>0</v>
      </c>
      <c r="BJ125" s="15" t="s">
        <v>73</v>
      </c>
      <c r="BK125" s="131">
        <f>ROUND(I125*H125,2)</f>
        <v>0</v>
      </c>
      <c r="BL125" s="15" t="s">
        <v>143</v>
      </c>
      <c r="BM125" s="130" t="s">
        <v>162</v>
      </c>
    </row>
    <row r="126" spans="2:65" s="12" customFormat="1">
      <c r="B126" s="145"/>
      <c r="D126" s="146" t="s">
        <v>153</v>
      </c>
      <c r="E126" s="147" t="s">
        <v>3</v>
      </c>
      <c r="F126" s="148" t="s">
        <v>163</v>
      </c>
      <c r="H126" s="149">
        <v>5</v>
      </c>
      <c r="L126" s="145"/>
      <c r="M126" s="150"/>
      <c r="T126" s="151"/>
      <c r="AT126" s="147" t="s">
        <v>153</v>
      </c>
      <c r="AU126" s="147" t="s">
        <v>144</v>
      </c>
      <c r="AV126" s="12" t="s">
        <v>75</v>
      </c>
      <c r="AW126" s="12" t="s">
        <v>28</v>
      </c>
      <c r="AX126" s="12" t="s">
        <v>73</v>
      </c>
      <c r="AY126" s="147" t="s">
        <v>134</v>
      </c>
    </row>
    <row r="127" spans="2:65" s="1" customFormat="1" ht="24.3" customHeight="1">
      <c r="B127" s="118"/>
      <c r="C127" s="119" t="s">
        <v>164</v>
      </c>
      <c r="D127" s="119" t="s">
        <v>139</v>
      </c>
      <c r="E127" s="120" t="s">
        <v>165</v>
      </c>
      <c r="F127" s="121" t="s">
        <v>166</v>
      </c>
      <c r="G127" s="122" t="s">
        <v>142</v>
      </c>
      <c r="H127" s="123">
        <v>2</v>
      </c>
      <c r="I127" s="124"/>
      <c r="J127" s="124">
        <f>ROUND(I127*H127,2)</f>
        <v>0</v>
      </c>
      <c r="K127" s="125"/>
      <c r="L127" s="27"/>
      <c r="M127" s="126" t="s">
        <v>3</v>
      </c>
      <c r="N127" s="127" t="s">
        <v>37</v>
      </c>
      <c r="O127" s="128">
        <v>0.22</v>
      </c>
      <c r="P127" s="128">
        <f>O127*H127</f>
        <v>0.44</v>
      </c>
      <c r="Q127" s="128">
        <v>0</v>
      </c>
      <c r="R127" s="128">
        <f>Q127*H127</f>
        <v>0</v>
      </c>
      <c r="S127" s="128">
        <v>0</v>
      </c>
      <c r="T127" s="129">
        <f>S127*H127</f>
        <v>0</v>
      </c>
      <c r="AR127" s="130" t="s">
        <v>143</v>
      </c>
      <c r="AT127" s="130" t="s">
        <v>139</v>
      </c>
      <c r="AU127" s="130" t="s">
        <v>144</v>
      </c>
      <c r="AY127" s="15" t="s">
        <v>134</v>
      </c>
      <c r="BE127" s="131">
        <f>IF(N127="základní",J127,0)</f>
        <v>0</v>
      </c>
      <c r="BF127" s="131">
        <f>IF(N127="snížená",J127,0)</f>
        <v>0</v>
      </c>
      <c r="BG127" s="131">
        <f>IF(N127="zákl. přenesená",J127,0)</f>
        <v>0</v>
      </c>
      <c r="BH127" s="131">
        <f>IF(N127="sníž. přenesená",J127,0)</f>
        <v>0</v>
      </c>
      <c r="BI127" s="131">
        <f>IF(N127="nulová",J127,0)</f>
        <v>0</v>
      </c>
      <c r="BJ127" s="15" t="s">
        <v>73</v>
      </c>
      <c r="BK127" s="131">
        <f>ROUND(I127*H127,2)</f>
        <v>0</v>
      </c>
      <c r="BL127" s="15" t="s">
        <v>143</v>
      </c>
      <c r="BM127" s="130" t="s">
        <v>167</v>
      </c>
    </row>
    <row r="128" spans="2:65" s="1" customFormat="1">
      <c r="B128" s="27"/>
      <c r="D128" s="132" t="s">
        <v>146</v>
      </c>
      <c r="F128" s="133" t="s">
        <v>168</v>
      </c>
      <c r="L128" s="27"/>
      <c r="M128" s="134"/>
      <c r="T128" s="48"/>
      <c r="AT128" s="15" t="s">
        <v>146</v>
      </c>
      <c r="AU128" s="15" t="s">
        <v>144</v>
      </c>
    </row>
    <row r="129" spans="2:65" s="1" customFormat="1" ht="16.45" customHeight="1">
      <c r="B129" s="118"/>
      <c r="C129" s="135" t="s">
        <v>169</v>
      </c>
      <c r="D129" s="135" t="s">
        <v>148</v>
      </c>
      <c r="E129" s="136" t="s">
        <v>170</v>
      </c>
      <c r="F129" s="137" t="s">
        <v>171</v>
      </c>
      <c r="G129" s="138" t="s">
        <v>142</v>
      </c>
      <c r="H129" s="139">
        <v>2</v>
      </c>
      <c r="I129" s="140"/>
      <c r="J129" s="140">
        <f>ROUND(I129*H129,2)</f>
        <v>0</v>
      </c>
      <c r="K129" s="141"/>
      <c r="L129" s="142"/>
      <c r="M129" s="143" t="s">
        <v>3</v>
      </c>
      <c r="N129" s="144" t="s">
        <v>37</v>
      </c>
      <c r="O129" s="128">
        <v>0</v>
      </c>
      <c r="P129" s="128">
        <f>O129*H129</f>
        <v>0</v>
      </c>
      <c r="Q129" s="128">
        <v>0</v>
      </c>
      <c r="R129" s="128">
        <f>Q129*H129</f>
        <v>0</v>
      </c>
      <c r="S129" s="128">
        <v>0</v>
      </c>
      <c r="T129" s="129">
        <f>S129*H129</f>
        <v>0</v>
      </c>
      <c r="AR129" s="130" t="s">
        <v>151</v>
      </c>
      <c r="AT129" s="130" t="s">
        <v>148</v>
      </c>
      <c r="AU129" s="130" t="s">
        <v>144</v>
      </c>
      <c r="AY129" s="15" t="s">
        <v>134</v>
      </c>
      <c r="BE129" s="131">
        <f>IF(N129="základní",J129,0)</f>
        <v>0</v>
      </c>
      <c r="BF129" s="131">
        <f>IF(N129="snížená",J129,0)</f>
        <v>0</v>
      </c>
      <c r="BG129" s="131">
        <f>IF(N129="zákl. přenesená",J129,0)</f>
        <v>0</v>
      </c>
      <c r="BH129" s="131">
        <f>IF(N129="sníž. přenesená",J129,0)</f>
        <v>0</v>
      </c>
      <c r="BI129" s="131">
        <f>IF(N129="nulová",J129,0)</f>
        <v>0</v>
      </c>
      <c r="BJ129" s="15" t="s">
        <v>73</v>
      </c>
      <c r="BK129" s="131">
        <f>ROUND(I129*H129,2)</f>
        <v>0</v>
      </c>
      <c r="BL129" s="15" t="s">
        <v>143</v>
      </c>
      <c r="BM129" s="130" t="s">
        <v>172</v>
      </c>
    </row>
    <row r="130" spans="2:65" s="12" customFormat="1">
      <c r="B130" s="145"/>
      <c r="D130" s="146" t="s">
        <v>153</v>
      </c>
      <c r="E130" s="147" t="s">
        <v>3</v>
      </c>
      <c r="F130" s="148" t="s">
        <v>173</v>
      </c>
      <c r="H130" s="149">
        <v>2</v>
      </c>
      <c r="L130" s="145"/>
      <c r="M130" s="150"/>
      <c r="T130" s="151"/>
      <c r="AT130" s="147" t="s">
        <v>153</v>
      </c>
      <c r="AU130" s="147" t="s">
        <v>144</v>
      </c>
      <c r="AV130" s="12" t="s">
        <v>75</v>
      </c>
      <c r="AW130" s="12" t="s">
        <v>28</v>
      </c>
      <c r="AX130" s="12" t="s">
        <v>73</v>
      </c>
      <c r="AY130" s="147" t="s">
        <v>134</v>
      </c>
    </row>
    <row r="131" spans="2:65" s="1" customFormat="1" ht="33.049999999999997" customHeight="1">
      <c r="B131" s="118"/>
      <c r="C131" s="119" t="s">
        <v>174</v>
      </c>
      <c r="D131" s="119" t="s">
        <v>139</v>
      </c>
      <c r="E131" s="120" t="s">
        <v>175</v>
      </c>
      <c r="F131" s="121" t="s">
        <v>176</v>
      </c>
      <c r="G131" s="122" t="s">
        <v>142</v>
      </c>
      <c r="H131" s="123">
        <v>7</v>
      </c>
      <c r="I131" s="124"/>
      <c r="J131" s="124">
        <f>ROUND(I131*H131,2)</f>
        <v>0</v>
      </c>
      <c r="K131" s="125"/>
      <c r="L131" s="27"/>
      <c r="M131" s="126" t="s">
        <v>3</v>
      </c>
      <c r="N131" s="127" t="s">
        <v>37</v>
      </c>
      <c r="O131" s="128">
        <v>0.15</v>
      </c>
      <c r="P131" s="128">
        <f>O131*H131</f>
        <v>1.05</v>
      </c>
      <c r="Q131" s="128">
        <v>0</v>
      </c>
      <c r="R131" s="128">
        <f>Q131*H131</f>
        <v>0</v>
      </c>
      <c r="S131" s="128">
        <v>0</v>
      </c>
      <c r="T131" s="129">
        <f>S131*H131</f>
        <v>0</v>
      </c>
      <c r="AR131" s="130" t="s">
        <v>143</v>
      </c>
      <c r="AT131" s="130" t="s">
        <v>139</v>
      </c>
      <c r="AU131" s="130" t="s">
        <v>144</v>
      </c>
      <c r="AY131" s="15" t="s">
        <v>134</v>
      </c>
      <c r="BE131" s="131">
        <f>IF(N131="základní",J131,0)</f>
        <v>0</v>
      </c>
      <c r="BF131" s="131">
        <f>IF(N131="snížená",J131,0)</f>
        <v>0</v>
      </c>
      <c r="BG131" s="131">
        <f>IF(N131="zákl. přenesená",J131,0)</f>
        <v>0</v>
      </c>
      <c r="BH131" s="131">
        <f>IF(N131="sníž. přenesená",J131,0)</f>
        <v>0</v>
      </c>
      <c r="BI131" s="131">
        <f>IF(N131="nulová",J131,0)</f>
        <v>0</v>
      </c>
      <c r="BJ131" s="15" t="s">
        <v>73</v>
      </c>
      <c r="BK131" s="131">
        <f>ROUND(I131*H131,2)</f>
        <v>0</v>
      </c>
      <c r="BL131" s="15" t="s">
        <v>143</v>
      </c>
      <c r="BM131" s="130" t="s">
        <v>177</v>
      </c>
    </row>
    <row r="132" spans="2:65" s="1" customFormat="1">
      <c r="B132" s="27"/>
      <c r="D132" s="132" t="s">
        <v>146</v>
      </c>
      <c r="F132" s="133" t="s">
        <v>178</v>
      </c>
      <c r="L132" s="27"/>
      <c r="M132" s="134"/>
      <c r="T132" s="48"/>
      <c r="AT132" s="15" t="s">
        <v>146</v>
      </c>
      <c r="AU132" s="15" t="s">
        <v>144</v>
      </c>
    </row>
    <row r="133" spans="2:65" s="1" customFormat="1" ht="21.8" customHeight="1">
      <c r="B133" s="118"/>
      <c r="C133" s="135" t="s">
        <v>179</v>
      </c>
      <c r="D133" s="135" t="s">
        <v>148</v>
      </c>
      <c r="E133" s="136" t="s">
        <v>180</v>
      </c>
      <c r="F133" s="137" t="s">
        <v>181</v>
      </c>
      <c r="G133" s="138" t="s">
        <v>142</v>
      </c>
      <c r="H133" s="139">
        <v>7</v>
      </c>
      <c r="I133" s="140"/>
      <c r="J133" s="140">
        <f>ROUND(I133*H133,2)</f>
        <v>0</v>
      </c>
      <c r="K133" s="141"/>
      <c r="L133" s="142"/>
      <c r="M133" s="143" t="s">
        <v>3</v>
      </c>
      <c r="N133" s="144" t="s">
        <v>37</v>
      </c>
      <c r="O133" s="128">
        <v>0</v>
      </c>
      <c r="P133" s="128">
        <f>O133*H133</f>
        <v>0</v>
      </c>
      <c r="Q133" s="128">
        <v>1E-4</v>
      </c>
      <c r="R133" s="128">
        <f>Q133*H133</f>
        <v>6.9999999999999999E-4</v>
      </c>
      <c r="S133" s="128">
        <v>0</v>
      </c>
      <c r="T133" s="129">
        <f>S133*H133</f>
        <v>0</v>
      </c>
      <c r="AR133" s="130" t="s">
        <v>151</v>
      </c>
      <c r="AT133" s="130" t="s">
        <v>148</v>
      </c>
      <c r="AU133" s="130" t="s">
        <v>144</v>
      </c>
      <c r="AY133" s="15" t="s">
        <v>134</v>
      </c>
      <c r="BE133" s="131">
        <f>IF(N133="základní",J133,0)</f>
        <v>0</v>
      </c>
      <c r="BF133" s="131">
        <f>IF(N133="snížená",J133,0)</f>
        <v>0</v>
      </c>
      <c r="BG133" s="131">
        <f>IF(N133="zákl. přenesená",J133,0)</f>
        <v>0</v>
      </c>
      <c r="BH133" s="131">
        <f>IF(N133="sníž. přenesená",J133,0)</f>
        <v>0</v>
      </c>
      <c r="BI133" s="131">
        <f>IF(N133="nulová",J133,0)</f>
        <v>0</v>
      </c>
      <c r="BJ133" s="15" t="s">
        <v>73</v>
      </c>
      <c r="BK133" s="131">
        <f>ROUND(I133*H133,2)</f>
        <v>0</v>
      </c>
      <c r="BL133" s="15" t="s">
        <v>143</v>
      </c>
      <c r="BM133" s="130" t="s">
        <v>182</v>
      </c>
    </row>
    <row r="134" spans="2:65" s="12" customFormat="1">
      <c r="B134" s="145"/>
      <c r="D134" s="146" t="s">
        <v>153</v>
      </c>
      <c r="E134" s="147" t="s">
        <v>3</v>
      </c>
      <c r="F134" s="148" t="s">
        <v>183</v>
      </c>
      <c r="H134" s="149">
        <v>7</v>
      </c>
      <c r="L134" s="145"/>
      <c r="M134" s="150"/>
      <c r="T134" s="151"/>
      <c r="AT134" s="147" t="s">
        <v>153</v>
      </c>
      <c r="AU134" s="147" t="s">
        <v>144</v>
      </c>
      <c r="AV134" s="12" t="s">
        <v>75</v>
      </c>
      <c r="AW134" s="12" t="s">
        <v>28</v>
      </c>
      <c r="AX134" s="12" t="s">
        <v>73</v>
      </c>
      <c r="AY134" s="147" t="s">
        <v>134</v>
      </c>
    </row>
    <row r="135" spans="2:65" s="11" customFormat="1" ht="20.85" customHeight="1">
      <c r="B135" s="107"/>
      <c r="D135" s="108" t="s">
        <v>65</v>
      </c>
      <c r="E135" s="116" t="s">
        <v>184</v>
      </c>
      <c r="F135" s="116" t="s">
        <v>185</v>
      </c>
      <c r="J135" s="117">
        <f>BK135</f>
        <v>0</v>
      </c>
      <c r="L135" s="107"/>
      <c r="M135" s="111"/>
      <c r="P135" s="112">
        <f>SUM(P136:P152)</f>
        <v>157.51399999999998</v>
      </c>
      <c r="R135" s="112">
        <f>SUM(R136:R152)</f>
        <v>3.2000000000000002E-3</v>
      </c>
      <c r="T135" s="113">
        <f>SUM(T136:T152)</f>
        <v>0</v>
      </c>
      <c r="AR135" s="108" t="s">
        <v>75</v>
      </c>
      <c r="AT135" s="114" t="s">
        <v>65</v>
      </c>
      <c r="AU135" s="114" t="s">
        <v>75</v>
      </c>
      <c r="AY135" s="108" t="s">
        <v>134</v>
      </c>
      <c r="BK135" s="115">
        <f>SUM(BK136:BK152)</f>
        <v>0</v>
      </c>
    </row>
    <row r="136" spans="2:65" s="1" customFormat="1" ht="37.9" customHeight="1">
      <c r="B136" s="118"/>
      <c r="C136" s="119" t="s">
        <v>186</v>
      </c>
      <c r="D136" s="119" t="s">
        <v>139</v>
      </c>
      <c r="E136" s="120" t="s">
        <v>187</v>
      </c>
      <c r="F136" s="121" t="s">
        <v>188</v>
      </c>
      <c r="G136" s="122" t="s">
        <v>142</v>
      </c>
      <c r="H136" s="123">
        <v>3</v>
      </c>
      <c r="I136" s="124"/>
      <c r="J136" s="124">
        <f>ROUND(I136*H136,2)</f>
        <v>0</v>
      </c>
      <c r="K136" s="125"/>
      <c r="L136" s="27"/>
      <c r="M136" s="126" t="s">
        <v>3</v>
      </c>
      <c r="N136" s="127" t="s">
        <v>37</v>
      </c>
      <c r="O136" s="128">
        <v>0.15</v>
      </c>
      <c r="P136" s="128">
        <f>O136*H136</f>
        <v>0.44999999999999996</v>
      </c>
      <c r="Q136" s="128">
        <v>0</v>
      </c>
      <c r="R136" s="128">
        <f>Q136*H136</f>
        <v>0</v>
      </c>
      <c r="S136" s="128">
        <v>0</v>
      </c>
      <c r="T136" s="129">
        <f>S136*H136</f>
        <v>0</v>
      </c>
      <c r="AR136" s="130" t="s">
        <v>143</v>
      </c>
      <c r="AT136" s="130" t="s">
        <v>139</v>
      </c>
      <c r="AU136" s="130" t="s">
        <v>144</v>
      </c>
      <c r="AY136" s="15" t="s">
        <v>134</v>
      </c>
      <c r="BE136" s="131">
        <f>IF(N136="základní",J136,0)</f>
        <v>0</v>
      </c>
      <c r="BF136" s="131">
        <f>IF(N136="snížená",J136,0)</f>
        <v>0</v>
      </c>
      <c r="BG136" s="131">
        <f>IF(N136="zákl. přenesená",J136,0)</f>
        <v>0</v>
      </c>
      <c r="BH136" s="131">
        <f>IF(N136="sníž. přenesená",J136,0)</f>
        <v>0</v>
      </c>
      <c r="BI136" s="131">
        <f>IF(N136="nulová",J136,0)</f>
        <v>0</v>
      </c>
      <c r="BJ136" s="15" t="s">
        <v>73</v>
      </c>
      <c r="BK136" s="131">
        <f>ROUND(I136*H136,2)</f>
        <v>0</v>
      </c>
      <c r="BL136" s="15" t="s">
        <v>143</v>
      </c>
      <c r="BM136" s="130" t="s">
        <v>189</v>
      </c>
    </row>
    <row r="137" spans="2:65" s="1" customFormat="1">
      <c r="B137" s="27"/>
      <c r="D137" s="132" t="s">
        <v>146</v>
      </c>
      <c r="F137" s="133" t="s">
        <v>190</v>
      </c>
      <c r="L137" s="27"/>
      <c r="M137" s="134"/>
      <c r="T137" s="48"/>
      <c r="AT137" s="15" t="s">
        <v>146</v>
      </c>
      <c r="AU137" s="15" t="s">
        <v>144</v>
      </c>
    </row>
    <row r="138" spans="2:65" s="1" customFormat="1" ht="16.45" customHeight="1">
      <c r="B138" s="118"/>
      <c r="C138" s="135" t="s">
        <v>191</v>
      </c>
      <c r="D138" s="135" t="s">
        <v>148</v>
      </c>
      <c r="E138" s="136" t="s">
        <v>192</v>
      </c>
      <c r="F138" s="137" t="s">
        <v>193</v>
      </c>
      <c r="G138" s="138" t="s">
        <v>142</v>
      </c>
      <c r="H138" s="139">
        <v>3</v>
      </c>
      <c r="I138" s="140"/>
      <c r="J138" s="140">
        <f>ROUND(I138*H138,2)</f>
        <v>0</v>
      </c>
      <c r="K138" s="141"/>
      <c r="L138" s="142"/>
      <c r="M138" s="143" t="s">
        <v>3</v>
      </c>
      <c r="N138" s="144" t="s">
        <v>37</v>
      </c>
      <c r="O138" s="128">
        <v>0</v>
      </c>
      <c r="P138" s="128">
        <f>O138*H138</f>
        <v>0</v>
      </c>
      <c r="Q138" s="128">
        <v>1E-4</v>
      </c>
      <c r="R138" s="128">
        <f>Q138*H138</f>
        <v>3.0000000000000003E-4</v>
      </c>
      <c r="S138" s="128">
        <v>0</v>
      </c>
      <c r="T138" s="129">
        <f>S138*H138</f>
        <v>0</v>
      </c>
      <c r="AR138" s="130" t="s">
        <v>151</v>
      </c>
      <c r="AT138" s="130" t="s">
        <v>148</v>
      </c>
      <c r="AU138" s="130" t="s">
        <v>144</v>
      </c>
      <c r="AY138" s="15" t="s">
        <v>134</v>
      </c>
      <c r="BE138" s="131">
        <f>IF(N138="základní",J138,0)</f>
        <v>0</v>
      </c>
      <c r="BF138" s="131">
        <f>IF(N138="snížená",J138,0)</f>
        <v>0</v>
      </c>
      <c r="BG138" s="131">
        <f>IF(N138="zákl. přenesená",J138,0)</f>
        <v>0</v>
      </c>
      <c r="BH138" s="131">
        <f>IF(N138="sníž. přenesená",J138,0)</f>
        <v>0</v>
      </c>
      <c r="BI138" s="131">
        <f>IF(N138="nulová",J138,0)</f>
        <v>0</v>
      </c>
      <c r="BJ138" s="15" t="s">
        <v>73</v>
      </c>
      <c r="BK138" s="131">
        <f>ROUND(I138*H138,2)</f>
        <v>0</v>
      </c>
      <c r="BL138" s="15" t="s">
        <v>143</v>
      </c>
      <c r="BM138" s="130" t="s">
        <v>194</v>
      </c>
    </row>
    <row r="139" spans="2:65" s="12" customFormat="1">
      <c r="B139" s="145"/>
      <c r="D139" s="146" t="s">
        <v>153</v>
      </c>
      <c r="E139" s="147" t="s">
        <v>3</v>
      </c>
      <c r="F139" s="148" t="s">
        <v>195</v>
      </c>
      <c r="H139" s="149">
        <v>3</v>
      </c>
      <c r="L139" s="145"/>
      <c r="M139" s="150"/>
      <c r="T139" s="151"/>
      <c r="AT139" s="147" t="s">
        <v>153</v>
      </c>
      <c r="AU139" s="147" t="s">
        <v>144</v>
      </c>
      <c r="AV139" s="12" t="s">
        <v>75</v>
      </c>
      <c r="AW139" s="12" t="s">
        <v>28</v>
      </c>
      <c r="AX139" s="12" t="s">
        <v>73</v>
      </c>
      <c r="AY139" s="147" t="s">
        <v>134</v>
      </c>
    </row>
    <row r="140" spans="2:65" s="1" customFormat="1" ht="24.3" customHeight="1">
      <c r="B140" s="118"/>
      <c r="C140" s="119" t="s">
        <v>196</v>
      </c>
      <c r="D140" s="119" t="s">
        <v>139</v>
      </c>
      <c r="E140" s="120" t="s">
        <v>197</v>
      </c>
      <c r="F140" s="121" t="s">
        <v>198</v>
      </c>
      <c r="G140" s="122" t="s">
        <v>142</v>
      </c>
      <c r="H140" s="123">
        <v>58</v>
      </c>
      <c r="I140" s="124"/>
      <c r="J140" s="124">
        <f>ROUND(I140*H140,2)</f>
        <v>0</v>
      </c>
      <c r="K140" s="125"/>
      <c r="L140" s="27"/>
      <c r="M140" s="126" t="s">
        <v>3</v>
      </c>
      <c r="N140" s="127" t="s">
        <v>37</v>
      </c>
      <c r="O140" s="128">
        <v>0.19500000000000001</v>
      </c>
      <c r="P140" s="128">
        <f>O140*H140</f>
        <v>11.31</v>
      </c>
      <c r="Q140" s="128">
        <v>0</v>
      </c>
      <c r="R140" s="128">
        <f>Q140*H140</f>
        <v>0</v>
      </c>
      <c r="S140" s="128">
        <v>0</v>
      </c>
      <c r="T140" s="129">
        <f>S140*H140</f>
        <v>0</v>
      </c>
      <c r="AR140" s="130" t="s">
        <v>143</v>
      </c>
      <c r="AT140" s="130" t="s">
        <v>139</v>
      </c>
      <c r="AU140" s="130" t="s">
        <v>144</v>
      </c>
      <c r="AY140" s="15" t="s">
        <v>134</v>
      </c>
      <c r="BE140" s="131">
        <f>IF(N140="základní",J140,0)</f>
        <v>0</v>
      </c>
      <c r="BF140" s="131">
        <f>IF(N140="snížená",J140,0)</f>
        <v>0</v>
      </c>
      <c r="BG140" s="131">
        <f>IF(N140="zákl. přenesená",J140,0)</f>
        <v>0</v>
      </c>
      <c r="BH140" s="131">
        <f>IF(N140="sníž. přenesená",J140,0)</f>
        <v>0</v>
      </c>
      <c r="BI140" s="131">
        <f>IF(N140="nulová",J140,0)</f>
        <v>0</v>
      </c>
      <c r="BJ140" s="15" t="s">
        <v>73</v>
      </c>
      <c r="BK140" s="131">
        <f>ROUND(I140*H140,2)</f>
        <v>0</v>
      </c>
      <c r="BL140" s="15" t="s">
        <v>143</v>
      </c>
      <c r="BM140" s="130" t="s">
        <v>199</v>
      </c>
    </row>
    <row r="141" spans="2:65" s="1" customFormat="1">
      <c r="B141" s="27"/>
      <c r="D141" s="132" t="s">
        <v>146</v>
      </c>
      <c r="F141" s="133" t="s">
        <v>200</v>
      </c>
      <c r="L141" s="27"/>
      <c r="M141" s="134"/>
      <c r="T141" s="48"/>
      <c r="AT141" s="15" t="s">
        <v>146</v>
      </c>
      <c r="AU141" s="15" t="s">
        <v>144</v>
      </c>
    </row>
    <row r="142" spans="2:65" s="1" customFormat="1" ht="24.3" customHeight="1">
      <c r="B142" s="118"/>
      <c r="C142" s="135" t="s">
        <v>9</v>
      </c>
      <c r="D142" s="135" t="s">
        <v>148</v>
      </c>
      <c r="E142" s="136" t="s">
        <v>201</v>
      </c>
      <c r="F142" s="137" t="s">
        <v>202</v>
      </c>
      <c r="G142" s="138" t="s">
        <v>142</v>
      </c>
      <c r="H142" s="139">
        <v>58</v>
      </c>
      <c r="I142" s="140"/>
      <c r="J142" s="140">
        <f>ROUND(I142*H142,2)</f>
        <v>0</v>
      </c>
      <c r="K142" s="141"/>
      <c r="L142" s="142"/>
      <c r="M142" s="143" t="s">
        <v>3</v>
      </c>
      <c r="N142" s="144" t="s">
        <v>37</v>
      </c>
      <c r="O142" s="128">
        <v>0</v>
      </c>
      <c r="P142" s="128">
        <f>O142*H142</f>
        <v>0</v>
      </c>
      <c r="Q142" s="128">
        <v>5.0000000000000002E-5</v>
      </c>
      <c r="R142" s="128">
        <f>Q142*H142</f>
        <v>2.9000000000000002E-3</v>
      </c>
      <c r="S142" s="128">
        <v>0</v>
      </c>
      <c r="T142" s="129">
        <f>S142*H142</f>
        <v>0</v>
      </c>
      <c r="AR142" s="130" t="s">
        <v>151</v>
      </c>
      <c r="AT142" s="130" t="s">
        <v>148</v>
      </c>
      <c r="AU142" s="130" t="s">
        <v>144</v>
      </c>
      <c r="AY142" s="15" t="s">
        <v>134</v>
      </c>
      <c r="BE142" s="131">
        <f>IF(N142="základní",J142,0)</f>
        <v>0</v>
      </c>
      <c r="BF142" s="131">
        <f>IF(N142="snížená",J142,0)</f>
        <v>0</v>
      </c>
      <c r="BG142" s="131">
        <f>IF(N142="zákl. přenesená",J142,0)</f>
        <v>0</v>
      </c>
      <c r="BH142" s="131">
        <f>IF(N142="sníž. přenesená",J142,0)</f>
        <v>0</v>
      </c>
      <c r="BI142" s="131">
        <f>IF(N142="nulová",J142,0)</f>
        <v>0</v>
      </c>
      <c r="BJ142" s="15" t="s">
        <v>73</v>
      </c>
      <c r="BK142" s="131">
        <f>ROUND(I142*H142,2)</f>
        <v>0</v>
      </c>
      <c r="BL142" s="15" t="s">
        <v>143</v>
      </c>
      <c r="BM142" s="130" t="s">
        <v>203</v>
      </c>
    </row>
    <row r="143" spans="2:65" s="12" customFormat="1">
      <c r="B143" s="145"/>
      <c r="D143" s="146" t="s">
        <v>153</v>
      </c>
      <c r="E143" s="147" t="s">
        <v>3</v>
      </c>
      <c r="F143" s="148" t="s">
        <v>204</v>
      </c>
      <c r="H143" s="149">
        <v>58</v>
      </c>
      <c r="L143" s="145"/>
      <c r="M143" s="150"/>
      <c r="T143" s="151"/>
      <c r="AT143" s="147" t="s">
        <v>153</v>
      </c>
      <c r="AU143" s="147" t="s">
        <v>144</v>
      </c>
      <c r="AV143" s="12" t="s">
        <v>75</v>
      </c>
      <c r="AW143" s="12" t="s">
        <v>28</v>
      </c>
      <c r="AX143" s="12" t="s">
        <v>73</v>
      </c>
      <c r="AY143" s="147" t="s">
        <v>134</v>
      </c>
    </row>
    <row r="144" spans="2:65" s="1" customFormat="1" ht="24.3" customHeight="1">
      <c r="B144" s="118"/>
      <c r="C144" s="119" t="s">
        <v>205</v>
      </c>
      <c r="D144" s="119" t="s">
        <v>139</v>
      </c>
      <c r="E144" s="120" t="s">
        <v>197</v>
      </c>
      <c r="F144" s="121" t="s">
        <v>198</v>
      </c>
      <c r="G144" s="122" t="s">
        <v>142</v>
      </c>
      <c r="H144" s="123">
        <v>58</v>
      </c>
      <c r="I144" s="124"/>
      <c r="J144" s="124">
        <f>ROUND(I144*H144,2)</f>
        <v>0</v>
      </c>
      <c r="K144" s="125"/>
      <c r="L144" s="27"/>
      <c r="M144" s="126" t="s">
        <v>3</v>
      </c>
      <c r="N144" s="127" t="s">
        <v>37</v>
      </c>
      <c r="O144" s="128">
        <v>0.19500000000000001</v>
      </c>
      <c r="P144" s="128">
        <f>O144*H144</f>
        <v>11.31</v>
      </c>
      <c r="Q144" s="128">
        <v>0</v>
      </c>
      <c r="R144" s="128">
        <f>Q144*H144</f>
        <v>0</v>
      </c>
      <c r="S144" s="128">
        <v>0</v>
      </c>
      <c r="T144" s="129">
        <f>S144*H144</f>
        <v>0</v>
      </c>
      <c r="AR144" s="130" t="s">
        <v>143</v>
      </c>
      <c r="AT144" s="130" t="s">
        <v>139</v>
      </c>
      <c r="AU144" s="130" t="s">
        <v>144</v>
      </c>
      <c r="AY144" s="15" t="s">
        <v>134</v>
      </c>
      <c r="BE144" s="131">
        <f>IF(N144="základní",J144,0)</f>
        <v>0</v>
      </c>
      <c r="BF144" s="131">
        <f>IF(N144="snížená",J144,0)</f>
        <v>0</v>
      </c>
      <c r="BG144" s="131">
        <f>IF(N144="zákl. přenesená",J144,0)</f>
        <v>0</v>
      </c>
      <c r="BH144" s="131">
        <f>IF(N144="sníž. přenesená",J144,0)</f>
        <v>0</v>
      </c>
      <c r="BI144" s="131">
        <f>IF(N144="nulová",J144,0)</f>
        <v>0</v>
      </c>
      <c r="BJ144" s="15" t="s">
        <v>73</v>
      </c>
      <c r="BK144" s="131">
        <f>ROUND(I144*H144,2)</f>
        <v>0</v>
      </c>
      <c r="BL144" s="15" t="s">
        <v>143</v>
      </c>
      <c r="BM144" s="130" t="s">
        <v>206</v>
      </c>
    </row>
    <row r="145" spans="2:65" s="1" customFormat="1">
      <c r="B145" s="27"/>
      <c r="D145" s="132" t="s">
        <v>146</v>
      </c>
      <c r="F145" s="133" t="s">
        <v>200</v>
      </c>
      <c r="L145" s="27"/>
      <c r="M145" s="134"/>
      <c r="T145" s="48"/>
      <c r="AT145" s="15" t="s">
        <v>146</v>
      </c>
      <c r="AU145" s="15" t="s">
        <v>144</v>
      </c>
    </row>
    <row r="146" spans="2:65" s="1" customFormat="1" ht="24.3" customHeight="1">
      <c r="B146" s="118"/>
      <c r="C146" s="119" t="s">
        <v>207</v>
      </c>
      <c r="D146" s="119" t="s">
        <v>139</v>
      </c>
      <c r="E146" s="120" t="s">
        <v>208</v>
      </c>
      <c r="F146" s="121" t="s">
        <v>209</v>
      </c>
      <c r="G146" s="122" t="s">
        <v>142</v>
      </c>
      <c r="H146" s="123">
        <v>58</v>
      </c>
      <c r="I146" s="124"/>
      <c r="J146" s="124">
        <f>ROUND(I146*H146,2)</f>
        <v>0</v>
      </c>
      <c r="K146" s="125"/>
      <c r="L146" s="27"/>
      <c r="M146" s="126" t="s">
        <v>3</v>
      </c>
      <c r="N146" s="127" t="s">
        <v>37</v>
      </c>
      <c r="O146" s="128">
        <v>1.7999999999999999E-2</v>
      </c>
      <c r="P146" s="128">
        <f>O146*H146</f>
        <v>1.0439999999999998</v>
      </c>
      <c r="Q146" s="128">
        <v>0</v>
      </c>
      <c r="R146" s="128">
        <f>Q146*H146</f>
        <v>0</v>
      </c>
      <c r="S146" s="128">
        <v>0</v>
      </c>
      <c r="T146" s="129">
        <f>S146*H146</f>
        <v>0</v>
      </c>
      <c r="AR146" s="130" t="s">
        <v>143</v>
      </c>
      <c r="AT146" s="130" t="s">
        <v>139</v>
      </c>
      <c r="AU146" s="130" t="s">
        <v>144</v>
      </c>
      <c r="AY146" s="15" t="s">
        <v>134</v>
      </c>
      <c r="BE146" s="131">
        <f>IF(N146="základní",J146,0)</f>
        <v>0</v>
      </c>
      <c r="BF146" s="131">
        <f>IF(N146="snížená",J146,0)</f>
        <v>0</v>
      </c>
      <c r="BG146" s="131">
        <f>IF(N146="zákl. přenesená",J146,0)</f>
        <v>0</v>
      </c>
      <c r="BH146" s="131">
        <f>IF(N146="sníž. přenesená",J146,0)</f>
        <v>0</v>
      </c>
      <c r="BI146" s="131">
        <f>IF(N146="nulová",J146,0)</f>
        <v>0</v>
      </c>
      <c r="BJ146" s="15" t="s">
        <v>73</v>
      </c>
      <c r="BK146" s="131">
        <f>ROUND(I146*H146,2)</f>
        <v>0</v>
      </c>
      <c r="BL146" s="15" t="s">
        <v>143</v>
      </c>
      <c r="BM146" s="130" t="s">
        <v>210</v>
      </c>
    </row>
    <row r="147" spans="2:65" s="1" customFormat="1">
      <c r="B147" s="27"/>
      <c r="D147" s="132" t="s">
        <v>146</v>
      </c>
      <c r="F147" s="133" t="s">
        <v>211</v>
      </c>
      <c r="L147" s="27"/>
      <c r="M147" s="134"/>
      <c r="T147" s="48"/>
      <c r="AT147" s="15" t="s">
        <v>146</v>
      </c>
      <c r="AU147" s="15" t="s">
        <v>144</v>
      </c>
    </row>
    <row r="148" spans="2:65" s="1" customFormat="1" ht="16.45" customHeight="1">
      <c r="B148" s="118"/>
      <c r="C148" s="119" t="s">
        <v>212</v>
      </c>
      <c r="D148" s="119" t="s">
        <v>139</v>
      </c>
      <c r="E148" s="120" t="s">
        <v>213</v>
      </c>
      <c r="F148" s="121" t="s">
        <v>214</v>
      </c>
      <c r="G148" s="122" t="s">
        <v>142</v>
      </c>
      <c r="H148" s="123">
        <v>58</v>
      </c>
      <c r="I148" s="124"/>
      <c r="J148" s="124">
        <f>ROUND(I148*H148,2)</f>
        <v>0</v>
      </c>
      <c r="K148" s="125"/>
      <c r="L148" s="27"/>
      <c r="M148" s="126" t="s">
        <v>3</v>
      </c>
      <c r="N148" s="127" t="s">
        <v>37</v>
      </c>
      <c r="O148" s="128">
        <v>2.2999999999999998</v>
      </c>
      <c r="P148" s="128">
        <f>O148*H148</f>
        <v>133.39999999999998</v>
      </c>
      <c r="Q148" s="128">
        <v>0</v>
      </c>
      <c r="R148" s="128">
        <f>Q148*H148</f>
        <v>0</v>
      </c>
      <c r="S148" s="128">
        <v>0</v>
      </c>
      <c r="T148" s="129">
        <f>S148*H148</f>
        <v>0</v>
      </c>
      <c r="AR148" s="130" t="s">
        <v>143</v>
      </c>
      <c r="AT148" s="130" t="s">
        <v>139</v>
      </c>
      <c r="AU148" s="130" t="s">
        <v>144</v>
      </c>
      <c r="AY148" s="15" t="s">
        <v>134</v>
      </c>
      <c r="BE148" s="131">
        <f>IF(N148="základní",J148,0)</f>
        <v>0</v>
      </c>
      <c r="BF148" s="131">
        <f>IF(N148="snížená",J148,0)</f>
        <v>0</v>
      </c>
      <c r="BG148" s="131">
        <f>IF(N148="zákl. přenesená",J148,0)</f>
        <v>0</v>
      </c>
      <c r="BH148" s="131">
        <f>IF(N148="sníž. přenesená",J148,0)</f>
        <v>0</v>
      </c>
      <c r="BI148" s="131">
        <f>IF(N148="nulová",J148,0)</f>
        <v>0</v>
      </c>
      <c r="BJ148" s="15" t="s">
        <v>73</v>
      </c>
      <c r="BK148" s="131">
        <f>ROUND(I148*H148,2)</f>
        <v>0</v>
      </c>
      <c r="BL148" s="15" t="s">
        <v>143</v>
      </c>
      <c r="BM148" s="130" t="s">
        <v>215</v>
      </c>
    </row>
    <row r="149" spans="2:65" s="1" customFormat="1" ht="16.45" customHeight="1">
      <c r="B149" s="118"/>
      <c r="C149" s="135" t="s">
        <v>143</v>
      </c>
      <c r="D149" s="135" t="s">
        <v>148</v>
      </c>
      <c r="E149" s="136" t="s">
        <v>216</v>
      </c>
      <c r="F149" s="137" t="s">
        <v>217</v>
      </c>
      <c r="G149" s="138" t="s">
        <v>142</v>
      </c>
      <c r="H149" s="139">
        <v>24</v>
      </c>
      <c r="I149" s="140"/>
      <c r="J149" s="140">
        <f>ROUND(I149*H149,2)</f>
        <v>0</v>
      </c>
      <c r="K149" s="141"/>
      <c r="L149" s="142"/>
      <c r="M149" s="143" t="s">
        <v>3</v>
      </c>
      <c r="N149" s="144" t="s">
        <v>37</v>
      </c>
      <c r="O149" s="128">
        <v>0</v>
      </c>
      <c r="P149" s="128">
        <f>O149*H149</f>
        <v>0</v>
      </c>
      <c r="Q149" s="128">
        <v>0</v>
      </c>
      <c r="R149" s="128">
        <f>Q149*H149</f>
        <v>0</v>
      </c>
      <c r="S149" s="128">
        <v>0</v>
      </c>
      <c r="T149" s="129">
        <f>S149*H149</f>
        <v>0</v>
      </c>
      <c r="AR149" s="130" t="s">
        <v>151</v>
      </c>
      <c r="AT149" s="130" t="s">
        <v>148</v>
      </c>
      <c r="AU149" s="130" t="s">
        <v>144</v>
      </c>
      <c r="AY149" s="15" t="s">
        <v>134</v>
      </c>
      <c r="BE149" s="131">
        <f>IF(N149="základní",J149,0)</f>
        <v>0</v>
      </c>
      <c r="BF149" s="131">
        <f>IF(N149="snížená",J149,0)</f>
        <v>0</v>
      </c>
      <c r="BG149" s="131">
        <f>IF(N149="zákl. přenesená",J149,0)</f>
        <v>0</v>
      </c>
      <c r="BH149" s="131">
        <f>IF(N149="sníž. přenesená",J149,0)</f>
        <v>0</v>
      </c>
      <c r="BI149" s="131">
        <f>IF(N149="nulová",J149,0)</f>
        <v>0</v>
      </c>
      <c r="BJ149" s="15" t="s">
        <v>73</v>
      </c>
      <c r="BK149" s="131">
        <f>ROUND(I149*H149,2)</f>
        <v>0</v>
      </c>
      <c r="BL149" s="15" t="s">
        <v>143</v>
      </c>
      <c r="BM149" s="130" t="s">
        <v>218</v>
      </c>
    </row>
    <row r="150" spans="2:65" s="12" customFormat="1">
      <c r="B150" s="145"/>
      <c r="D150" s="146" t="s">
        <v>153</v>
      </c>
      <c r="E150" s="147" t="s">
        <v>3</v>
      </c>
      <c r="F150" s="148" t="s">
        <v>219</v>
      </c>
      <c r="H150" s="149">
        <v>24</v>
      </c>
      <c r="L150" s="145"/>
      <c r="M150" s="150"/>
      <c r="T150" s="151"/>
      <c r="AT150" s="147" t="s">
        <v>153</v>
      </c>
      <c r="AU150" s="147" t="s">
        <v>144</v>
      </c>
      <c r="AV150" s="12" t="s">
        <v>75</v>
      </c>
      <c r="AW150" s="12" t="s">
        <v>28</v>
      </c>
      <c r="AX150" s="12" t="s">
        <v>73</v>
      </c>
      <c r="AY150" s="147" t="s">
        <v>134</v>
      </c>
    </row>
    <row r="151" spans="2:65" s="1" customFormat="1" ht="16.45" customHeight="1">
      <c r="B151" s="118"/>
      <c r="C151" s="135" t="s">
        <v>220</v>
      </c>
      <c r="D151" s="135" t="s">
        <v>148</v>
      </c>
      <c r="E151" s="136" t="s">
        <v>221</v>
      </c>
      <c r="F151" s="137" t="s">
        <v>222</v>
      </c>
      <c r="G151" s="138" t="s">
        <v>142</v>
      </c>
      <c r="H151" s="139">
        <v>34</v>
      </c>
      <c r="I151" s="140"/>
      <c r="J151" s="140">
        <f>ROUND(I151*H151,2)</f>
        <v>0</v>
      </c>
      <c r="K151" s="141"/>
      <c r="L151" s="142"/>
      <c r="M151" s="143" t="s">
        <v>3</v>
      </c>
      <c r="N151" s="144" t="s">
        <v>37</v>
      </c>
      <c r="O151" s="128">
        <v>0</v>
      </c>
      <c r="P151" s="128">
        <f>O151*H151</f>
        <v>0</v>
      </c>
      <c r="Q151" s="128">
        <v>0</v>
      </c>
      <c r="R151" s="128">
        <f>Q151*H151</f>
        <v>0</v>
      </c>
      <c r="S151" s="128">
        <v>0</v>
      </c>
      <c r="T151" s="129">
        <f>S151*H151</f>
        <v>0</v>
      </c>
      <c r="AR151" s="130" t="s">
        <v>151</v>
      </c>
      <c r="AT151" s="130" t="s">
        <v>148</v>
      </c>
      <c r="AU151" s="130" t="s">
        <v>144</v>
      </c>
      <c r="AY151" s="15" t="s">
        <v>134</v>
      </c>
      <c r="BE151" s="131">
        <f>IF(N151="základní",J151,0)</f>
        <v>0</v>
      </c>
      <c r="BF151" s="131">
        <f>IF(N151="snížená",J151,0)</f>
        <v>0</v>
      </c>
      <c r="BG151" s="131">
        <f>IF(N151="zákl. přenesená",J151,0)</f>
        <v>0</v>
      </c>
      <c r="BH151" s="131">
        <f>IF(N151="sníž. přenesená",J151,0)</f>
        <v>0</v>
      </c>
      <c r="BI151" s="131">
        <f>IF(N151="nulová",J151,0)</f>
        <v>0</v>
      </c>
      <c r="BJ151" s="15" t="s">
        <v>73</v>
      </c>
      <c r="BK151" s="131">
        <f>ROUND(I151*H151,2)</f>
        <v>0</v>
      </c>
      <c r="BL151" s="15" t="s">
        <v>143</v>
      </c>
      <c r="BM151" s="130" t="s">
        <v>223</v>
      </c>
    </row>
    <row r="152" spans="2:65" s="12" customFormat="1">
      <c r="B152" s="145"/>
      <c r="D152" s="146" t="s">
        <v>153</v>
      </c>
      <c r="E152" s="147" t="s">
        <v>3</v>
      </c>
      <c r="F152" s="148" t="s">
        <v>224</v>
      </c>
      <c r="H152" s="149">
        <v>34</v>
      </c>
      <c r="L152" s="145"/>
      <c r="M152" s="150"/>
      <c r="T152" s="151"/>
      <c r="AT152" s="147" t="s">
        <v>153</v>
      </c>
      <c r="AU152" s="147" t="s">
        <v>144</v>
      </c>
      <c r="AV152" s="12" t="s">
        <v>75</v>
      </c>
      <c r="AW152" s="12" t="s">
        <v>28</v>
      </c>
      <c r="AX152" s="12" t="s">
        <v>73</v>
      </c>
      <c r="AY152" s="147" t="s">
        <v>134</v>
      </c>
    </row>
    <row r="153" spans="2:65" s="11" customFormat="1" ht="20.85" customHeight="1">
      <c r="B153" s="107"/>
      <c r="D153" s="108" t="s">
        <v>65</v>
      </c>
      <c r="E153" s="116" t="s">
        <v>225</v>
      </c>
      <c r="F153" s="116" t="s">
        <v>226</v>
      </c>
      <c r="J153" s="117">
        <f>BK153</f>
        <v>0</v>
      </c>
      <c r="L153" s="107"/>
      <c r="M153" s="111"/>
      <c r="P153" s="112">
        <f>SUM(P154:P171)</f>
        <v>23.33</v>
      </c>
      <c r="R153" s="112">
        <f>SUM(R154:R171)</f>
        <v>0</v>
      </c>
      <c r="T153" s="113">
        <f>SUM(T154:T171)</f>
        <v>0</v>
      </c>
      <c r="AR153" s="108" t="s">
        <v>75</v>
      </c>
      <c r="AT153" s="114" t="s">
        <v>65</v>
      </c>
      <c r="AU153" s="114" t="s">
        <v>75</v>
      </c>
      <c r="AY153" s="108" t="s">
        <v>134</v>
      </c>
      <c r="BK153" s="115">
        <f>SUM(BK154:BK171)</f>
        <v>0</v>
      </c>
    </row>
    <row r="154" spans="2:65" s="1" customFormat="1" ht="33.049999999999997" customHeight="1">
      <c r="B154" s="118"/>
      <c r="C154" s="119" t="s">
        <v>227</v>
      </c>
      <c r="D154" s="119" t="s">
        <v>139</v>
      </c>
      <c r="E154" s="120" t="s">
        <v>228</v>
      </c>
      <c r="F154" s="121" t="s">
        <v>229</v>
      </c>
      <c r="G154" s="122" t="s">
        <v>142</v>
      </c>
      <c r="H154" s="123">
        <v>1</v>
      </c>
      <c r="I154" s="124"/>
      <c r="J154" s="124">
        <f>ROUND(I154*H154,2)</f>
        <v>0</v>
      </c>
      <c r="K154" s="125"/>
      <c r="L154" s="27"/>
      <c r="M154" s="126" t="s">
        <v>3</v>
      </c>
      <c r="N154" s="127" t="s">
        <v>37</v>
      </c>
      <c r="O154" s="128">
        <v>0.45</v>
      </c>
      <c r="P154" s="128">
        <f>O154*H154</f>
        <v>0.45</v>
      </c>
      <c r="Q154" s="128">
        <v>0</v>
      </c>
      <c r="R154" s="128">
        <f>Q154*H154</f>
        <v>0</v>
      </c>
      <c r="S154" s="128">
        <v>0</v>
      </c>
      <c r="T154" s="129">
        <f>S154*H154</f>
        <v>0</v>
      </c>
      <c r="AR154" s="130" t="s">
        <v>143</v>
      </c>
      <c r="AT154" s="130" t="s">
        <v>139</v>
      </c>
      <c r="AU154" s="130" t="s">
        <v>144</v>
      </c>
      <c r="AY154" s="15" t="s">
        <v>134</v>
      </c>
      <c r="BE154" s="131">
        <f>IF(N154="základní",J154,0)</f>
        <v>0</v>
      </c>
      <c r="BF154" s="131">
        <f>IF(N154="snížená",J154,0)</f>
        <v>0</v>
      </c>
      <c r="BG154" s="131">
        <f>IF(N154="zákl. přenesená",J154,0)</f>
        <v>0</v>
      </c>
      <c r="BH154" s="131">
        <f>IF(N154="sníž. přenesená",J154,0)</f>
        <v>0</v>
      </c>
      <c r="BI154" s="131">
        <f>IF(N154="nulová",J154,0)</f>
        <v>0</v>
      </c>
      <c r="BJ154" s="15" t="s">
        <v>73</v>
      </c>
      <c r="BK154" s="131">
        <f>ROUND(I154*H154,2)</f>
        <v>0</v>
      </c>
      <c r="BL154" s="15" t="s">
        <v>143</v>
      </c>
      <c r="BM154" s="130" t="s">
        <v>230</v>
      </c>
    </row>
    <row r="155" spans="2:65" s="1" customFormat="1">
      <c r="B155" s="27"/>
      <c r="D155" s="132" t="s">
        <v>146</v>
      </c>
      <c r="F155" s="133" t="s">
        <v>231</v>
      </c>
      <c r="L155" s="27"/>
      <c r="M155" s="134"/>
      <c r="T155" s="48"/>
      <c r="AT155" s="15" t="s">
        <v>146</v>
      </c>
      <c r="AU155" s="15" t="s">
        <v>144</v>
      </c>
    </row>
    <row r="156" spans="2:65" s="1" customFormat="1" ht="55.6" customHeight="1">
      <c r="B156" s="118"/>
      <c r="C156" s="135" t="s">
        <v>232</v>
      </c>
      <c r="D156" s="135" t="s">
        <v>148</v>
      </c>
      <c r="E156" s="136" t="s">
        <v>233</v>
      </c>
      <c r="F156" s="137" t="s">
        <v>234</v>
      </c>
      <c r="G156" s="138" t="s">
        <v>142</v>
      </c>
      <c r="H156" s="139">
        <v>1</v>
      </c>
      <c r="I156" s="140"/>
      <c r="J156" s="140">
        <f>ROUND(I156*H156,2)</f>
        <v>0</v>
      </c>
      <c r="K156" s="141"/>
      <c r="L156" s="142"/>
      <c r="M156" s="143" t="s">
        <v>3</v>
      </c>
      <c r="N156" s="144" t="s">
        <v>37</v>
      </c>
      <c r="O156" s="128">
        <v>0</v>
      </c>
      <c r="P156" s="128">
        <f>O156*H156</f>
        <v>0</v>
      </c>
      <c r="Q156" s="128">
        <v>0</v>
      </c>
      <c r="R156" s="128">
        <f>Q156*H156</f>
        <v>0</v>
      </c>
      <c r="S156" s="128">
        <v>0</v>
      </c>
      <c r="T156" s="129">
        <f>S156*H156</f>
        <v>0</v>
      </c>
      <c r="AR156" s="130" t="s">
        <v>151</v>
      </c>
      <c r="AT156" s="130" t="s">
        <v>148</v>
      </c>
      <c r="AU156" s="130" t="s">
        <v>144</v>
      </c>
      <c r="AY156" s="15" t="s">
        <v>134</v>
      </c>
      <c r="BE156" s="131">
        <f>IF(N156="základní",J156,0)</f>
        <v>0</v>
      </c>
      <c r="BF156" s="131">
        <f>IF(N156="snížená",J156,0)</f>
        <v>0</v>
      </c>
      <c r="BG156" s="131">
        <f>IF(N156="zákl. přenesená",J156,0)</f>
        <v>0</v>
      </c>
      <c r="BH156" s="131">
        <f>IF(N156="sníž. přenesená",J156,0)</f>
        <v>0</v>
      </c>
      <c r="BI156" s="131">
        <f>IF(N156="nulová",J156,0)</f>
        <v>0</v>
      </c>
      <c r="BJ156" s="15" t="s">
        <v>73</v>
      </c>
      <c r="BK156" s="131">
        <f>ROUND(I156*H156,2)</f>
        <v>0</v>
      </c>
      <c r="BL156" s="15" t="s">
        <v>143</v>
      </c>
      <c r="BM156" s="130" t="s">
        <v>235</v>
      </c>
    </row>
    <row r="157" spans="2:65" s="12" customFormat="1">
      <c r="B157" s="145"/>
      <c r="D157" s="146" t="s">
        <v>153</v>
      </c>
      <c r="E157" s="147" t="s">
        <v>3</v>
      </c>
      <c r="F157" s="148" t="s">
        <v>154</v>
      </c>
      <c r="H157" s="149">
        <v>1</v>
      </c>
      <c r="L157" s="145"/>
      <c r="M157" s="150"/>
      <c r="T157" s="151"/>
      <c r="AT157" s="147" t="s">
        <v>153</v>
      </c>
      <c r="AU157" s="147" t="s">
        <v>144</v>
      </c>
      <c r="AV157" s="12" t="s">
        <v>75</v>
      </c>
      <c r="AW157" s="12" t="s">
        <v>28</v>
      </c>
      <c r="AX157" s="12" t="s">
        <v>73</v>
      </c>
      <c r="AY157" s="147" t="s">
        <v>134</v>
      </c>
    </row>
    <row r="158" spans="2:65" s="1" customFormat="1" ht="37.9" customHeight="1">
      <c r="B158" s="118"/>
      <c r="C158" s="119" t="s">
        <v>236</v>
      </c>
      <c r="D158" s="119" t="s">
        <v>139</v>
      </c>
      <c r="E158" s="120" t="s">
        <v>237</v>
      </c>
      <c r="F158" s="121" t="s">
        <v>238</v>
      </c>
      <c r="G158" s="122" t="s">
        <v>142</v>
      </c>
      <c r="H158" s="123">
        <v>12</v>
      </c>
      <c r="I158" s="124"/>
      <c r="J158" s="124">
        <f>ROUND(I158*H158,2)</f>
        <v>0</v>
      </c>
      <c r="K158" s="125"/>
      <c r="L158" s="27"/>
      <c r="M158" s="126" t="s">
        <v>3</v>
      </c>
      <c r="N158" s="127" t="s">
        <v>37</v>
      </c>
      <c r="O158" s="128">
        <v>0.38500000000000001</v>
      </c>
      <c r="P158" s="128">
        <f>O158*H158</f>
        <v>4.62</v>
      </c>
      <c r="Q158" s="128">
        <v>0</v>
      </c>
      <c r="R158" s="128">
        <f>Q158*H158</f>
        <v>0</v>
      </c>
      <c r="S158" s="128">
        <v>0</v>
      </c>
      <c r="T158" s="129">
        <f>S158*H158</f>
        <v>0</v>
      </c>
      <c r="AR158" s="130" t="s">
        <v>143</v>
      </c>
      <c r="AT158" s="130" t="s">
        <v>139</v>
      </c>
      <c r="AU158" s="130" t="s">
        <v>144</v>
      </c>
      <c r="AY158" s="15" t="s">
        <v>134</v>
      </c>
      <c r="BE158" s="131">
        <f>IF(N158="základní",J158,0)</f>
        <v>0</v>
      </c>
      <c r="BF158" s="131">
        <f>IF(N158="snížená",J158,0)</f>
        <v>0</v>
      </c>
      <c r="BG158" s="131">
        <f>IF(N158="zákl. přenesená",J158,0)</f>
        <v>0</v>
      </c>
      <c r="BH158" s="131">
        <f>IF(N158="sníž. přenesená",J158,0)</f>
        <v>0</v>
      </c>
      <c r="BI158" s="131">
        <f>IF(N158="nulová",J158,0)</f>
        <v>0</v>
      </c>
      <c r="BJ158" s="15" t="s">
        <v>73</v>
      </c>
      <c r="BK158" s="131">
        <f>ROUND(I158*H158,2)</f>
        <v>0</v>
      </c>
      <c r="BL158" s="15" t="s">
        <v>143</v>
      </c>
      <c r="BM158" s="130" t="s">
        <v>239</v>
      </c>
    </row>
    <row r="159" spans="2:65" s="1" customFormat="1">
      <c r="B159" s="27"/>
      <c r="D159" s="132" t="s">
        <v>146</v>
      </c>
      <c r="F159" s="133" t="s">
        <v>240</v>
      </c>
      <c r="L159" s="27"/>
      <c r="M159" s="134"/>
      <c r="T159" s="48"/>
      <c r="AT159" s="15" t="s">
        <v>146</v>
      </c>
      <c r="AU159" s="15" t="s">
        <v>144</v>
      </c>
    </row>
    <row r="160" spans="2:65" s="1" customFormat="1" ht="24.3" customHeight="1">
      <c r="B160" s="118"/>
      <c r="C160" s="119" t="s">
        <v>8</v>
      </c>
      <c r="D160" s="119" t="s">
        <v>139</v>
      </c>
      <c r="E160" s="120" t="s">
        <v>241</v>
      </c>
      <c r="F160" s="121" t="s">
        <v>242</v>
      </c>
      <c r="G160" s="122" t="s">
        <v>142</v>
      </c>
      <c r="H160" s="123">
        <v>12</v>
      </c>
      <c r="I160" s="124"/>
      <c r="J160" s="124">
        <f>ROUND(I160*H160,2)</f>
        <v>0</v>
      </c>
      <c r="K160" s="125"/>
      <c r="L160" s="27"/>
      <c r="M160" s="126" t="s">
        <v>3</v>
      </c>
      <c r="N160" s="127" t="s">
        <v>37</v>
      </c>
      <c r="O160" s="128">
        <v>3.5000000000000003E-2</v>
      </c>
      <c r="P160" s="128">
        <f>O160*H160</f>
        <v>0.42000000000000004</v>
      </c>
      <c r="Q160" s="128">
        <v>0</v>
      </c>
      <c r="R160" s="128">
        <f>Q160*H160</f>
        <v>0</v>
      </c>
      <c r="S160" s="128">
        <v>0</v>
      </c>
      <c r="T160" s="129">
        <f>S160*H160</f>
        <v>0</v>
      </c>
      <c r="AR160" s="130" t="s">
        <v>143</v>
      </c>
      <c r="AT160" s="130" t="s">
        <v>139</v>
      </c>
      <c r="AU160" s="130" t="s">
        <v>144</v>
      </c>
      <c r="AY160" s="15" t="s">
        <v>134</v>
      </c>
      <c r="BE160" s="131">
        <f>IF(N160="základní",J160,0)</f>
        <v>0</v>
      </c>
      <c r="BF160" s="131">
        <f>IF(N160="snížená",J160,0)</f>
        <v>0</v>
      </c>
      <c r="BG160" s="131">
        <f>IF(N160="zákl. přenesená",J160,0)</f>
        <v>0</v>
      </c>
      <c r="BH160" s="131">
        <f>IF(N160="sníž. přenesená",J160,0)</f>
        <v>0</v>
      </c>
      <c r="BI160" s="131">
        <f>IF(N160="nulová",J160,0)</f>
        <v>0</v>
      </c>
      <c r="BJ160" s="15" t="s">
        <v>73</v>
      </c>
      <c r="BK160" s="131">
        <f>ROUND(I160*H160,2)</f>
        <v>0</v>
      </c>
      <c r="BL160" s="15" t="s">
        <v>143</v>
      </c>
      <c r="BM160" s="130" t="s">
        <v>243</v>
      </c>
    </row>
    <row r="161" spans="2:65" s="1" customFormat="1">
      <c r="B161" s="27"/>
      <c r="D161" s="132" t="s">
        <v>146</v>
      </c>
      <c r="F161" s="133" t="s">
        <v>244</v>
      </c>
      <c r="L161" s="27"/>
      <c r="M161" s="134"/>
      <c r="T161" s="48"/>
      <c r="AT161" s="15" t="s">
        <v>146</v>
      </c>
      <c r="AU161" s="15" t="s">
        <v>144</v>
      </c>
    </row>
    <row r="162" spans="2:65" s="1" customFormat="1" ht="24.3" customHeight="1">
      <c r="B162" s="118"/>
      <c r="C162" s="119" t="s">
        <v>245</v>
      </c>
      <c r="D162" s="119" t="s">
        <v>139</v>
      </c>
      <c r="E162" s="120" t="s">
        <v>246</v>
      </c>
      <c r="F162" s="121" t="s">
        <v>247</v>
      </c>
      <c r="G162" s="122" t="s">
        <v>142</v>
      </c>
      <c r="H162" s="123">
        <v>12</v>
      </c>
      <c r="I162" s="124"/>
      <c r="J162" s="124">
        <f>ROUND(I162*H162,2)</f>
        <v>0</v>
      </c>
      <c r="K162" s="125"/>
      <c r="L162" s="27"/>
      <c r="M162" s="126" t="s">
        <v>3</v>
      </c>
      <c r="N162" s="127" t="s">
        <v>37</v>
      </c>
      <c r="O162" s="128">
        <v>0.72</v>
      </c>
      <c r="P162" s="128">
        <f>O162*H162</f>
        <v>8.64</v>
      </c>
      <c r="Q162" s="128">
        <v>0</v>
      </c>
      <c r="R162" s="128">
        <f>Q162*H162</f>
        <v>0</v>
      </c>
      <c r="S162" s="128">
        <v>0</v>
      </c>
      <c r="T162" s="129">
        <f>S162*H162</f>
        <v>0</v>
      </c>
      <c r="AR162" s="130" t="s">
        <v>143</v>
      </c>
      <c r="AT162" s="130" t="s">
        <v>139</v>
      </c>
      <c r="AU162" s="130" t="s">
        <v>144</v>
      </c>
      <c r="AY162" s="15" t="s">
        <v>134</v>
      </c>
      <c r="BE162" s="131">
        <f>IF(N162="základní",J162,0)</f>
        <v>0</v>
      </c>
      <c r="BF162" s="131">
        <f>IF(N162="snížená",J162,0)</f>
        <v>0</v>
      </c>
      <c r="BG162" s="131">
        <f>IF(N162="zákl. přenesená",J162,0)</f>
        <v>0</v>
      </c>
      <c r="BH162" s="131">
        <f>IF(N162="sníž. přenesená",J162,0)</f>
        <v>0</v>
      </c>
      <c r="BI162" s="131">
        <f>IF(N162="nulová",J162,0)</f>
        <v>0</v>
      </c>
      <c r="BJ162" s="15" t="s">
        <v>73</v>
      </c>
      <c r="BK162" s="131">
        <f>ROUND(I162*H162,2)</f>
        <v>0</v>
      </c>
      <c r="BL162" s="15" t="s">
        <v>143</v>
      </c>
      <c r="BM162" s="130" t="s">
        <v>248</v>
      </c>
    </row>
    <row r="163" spans="2:65" s="1" customFormat="1">
      <c r="B163" s="27"/>
      <c r="D163" s="132" t="s">
        <v>146</v>
      </c>
      <c r="F163" s="133" t="s">
        <v>249</v>
      </c>
      <c r="L163" s="27"/>
      <c r="M163" s="134"/>
      <c r="T163" s="48"/>
      <c r="AT163" s="15" t="s">
        <v>146</v>
      </c>
      <c r="AU163" s="15" t="s">
        <v>144</v>
      </c>
    </row>
    <row r="164" spans="2:65" s="1" customFormat="1" ht="16.45" customHeight="1">
      <c r="B164" s="118"/>
      <c r="C164" s="135" t="s">
        <v>250</v>
      </c>
      <c r="D164" s="135" t="s">
        <v>148</v>
      </c>
      <c r="E164" s="136" t="s">
        <v>251</v>
      </c>
      <c r="F164" s="137" t="s">
        <v>252</v>
      </c>
      <c r="G164" s="138" t="s">
        <v>142</v>
      </c>
      <c r="H164" s="139">
        <v>12</v>
      </c>
      <c r="I164" s="140"/>
      <c r="J164" s="140">
        <f>ROUND(I164*H164,2)</f>
        <v>0</v>
      </c>
      <c r="K164" s="141"/>
      <c r="L164" s="142"/>
      <c r="M164" s="143" t="s">
        <v>3</v>
      </c>
      <c r="N164" s="144" t="s">
        <v>37</v>
      </c>
      <c r="O164" s="128">
        <v>0</v>
      </c>
      <c r="P164" s="128">
        <f>O164*H164</f>
        <v>0</v>
      </c>
      <c r="Q164" s="128">
        <v>0</v>
      </c>
      <c r="R164" s="128">
        <f>Q164*H164</f>
        <v>0</v>
      </c>
      <c r="S164" s="128">
        <v>0</v>
      </c>
      <c r="T164" s="129">
        <f>S164*H164</f>
        <v>0</v>
      </c>
      <c r="AR164" s="130" t="s">
        <v>151</v>
      </c>
      <c r="AT164" s="130" t="s">
        <v>148</v>
      </c>
      <c r="AU164" s="130" t="s">
        <v>144</v>
      </c>
      <c r="AY164" s="15" t="s">
        <v>134</v>
      </c>
      <c r="BE164" s="131">
        <f>IF(N164="základní",J164,0)</f>
        <v>0</v>
      </c>
      <c r="BF164" s="131">
        <f>IF(N164="snížená",J164,0)</f>
        <v>0</v>
      </c>
      <c r="BG164" s="131">
        <f>IF(N164="zákl. přenesená",J164,0)</f>
        <v>0</v>
      </c>
      <c r="BH164" s="131">
        <f>IF(N164="sníž. přenesená",J164,0)</f>
        <v>0</v>
      </c>
      <c r="BI164" s="131">
        <f>IF(N164="nulová",J164,0)</f>
        <v>0</v>
      </c>
      <c r="BJ164" s="15" t="s">
        <v>73</v>
      </c>
      <c r="BK164" s="131">
        <f>ROUND(I164*H164,2)</f>
        <v>0</v>
      </c>
      <c r="BL164" s="15" t="s">
        <v>143</v>
      </c>
      <c r="BM164" s="130" t="s">
        <v>253</v>
      </c>
    </row>
    <row r="165" spans="2:65" s="12" customFormat="1">
      <c r="B165" s="145"/>
      <c r="D165" s="146" t="s">
        <v>153</v>
      </c>
      <c r="E165" s="147" t="s">
        <v>3</v>
      </c>
      <c r="F165" s="148" t="s">
        <v>254</v>
      </c>
      <c r="H165" s="149">
        <v>12</v>
      </c>
      <c r="L165" s="145"/>
      <c r="M165" s="150"/>
      <c r="T165" s="151"/>
      <c r="AT165" s="147" t="s">
        <v>153</v>
      </c>
      <c r="AU165" s="147" t="s">
        <v>144</v>
      </c>
      <c r="AV165" s="12" t="s">
        <v>75</v>
      </c>
      <c r="AW165" s="12" t="s">
        <v>28</v>
      </c>
      <c r="AX165" s="12" t="s">
        <v>73</v>
      </c>
      <c r="AY165" s="147" t="s">
        <v>134</v>
      </c>
    </row>
    <row r="166" spans="2:65" s="1" customFormat="1" ht="16.45" customHeight="1">
      <c r="B166" s="118"/>
      <c r="C166" s="135" t="s">
        <v>255</v>
      </c>
      <c r="D166" s="135" t="s">
        <v>148</v>
      </c>
      <c r="E166" s="136" t="s">
        <v>256</v>
      </c>
      <c r="F166" s="137" t="s">
        <v>257</v>
      </c>
      <c r="G166" s="138" t="s">
        <v>142</v>
      </c>
      <c r="H166" s="139">
        <v>1</v>
      </c>
      <c r="I166" s="140"/>
      <c r="J166" s="140">
        <f>ROUND(I166*H166,2)</f>
        <v>0</v>
      </c>
      <c r="K166" s="141"/>
      <c r="L166" s="142"/>
      <c r="M166" s="143" t="s">
        <v>3</v>
      </c>
      <c r="N166" s="144" t="s">
        <v>37</v>
      </c>
      <c r="O166" s="128">
        <v>0</v>
      </c>
      <c r="P166" s="128">
        <f>O166*H166</f>
        <v>0</v>
      </c>
      <c r="Q166" s="128">
        <v>0</v>
      </c>
      <c r="R166" s="128">
        <f>Q166*H166</f>
        <v>0</v>
      </c>
      <c r="S166" s="128">
        <v>0</v>
      </c>
      <c r="T166" s="129">
        <f>S166*H166</f>
        <v>0</v>
      </c>
      <c r="AR166" s="130" t="s">
        <v>151</v>
      </c>
      <c r="AT166" s="130" t="s">
        <v>148</v>
      </c>
      <c r="AU166" s="130" t="s">
        <v>144</v>
      </c>
      <c r="AY166" s="15" t="s">
        <v>134</v>
      </c>
      <c r="BE166" s="131">
        <f>IF(N166="základní",J166,0)</f>
        <v>0</v>
      </c>
      <c r="BF166" s="131">
        <f>IF(N166="snížená",J166,0)</f>
        <v>0</v>
      </c>
      <c r="BG166" s="131">
        <f>IF(N166="zákl. přenesená",J166,0)</f>
        <v>0</v>
      </c>
      <c r="BH166" s="131">
        <f>IF(N166="sníž. přenesená",J166,0)</f>
        <v>0</v>
      </c>
      <c r="BI166" s="131">
        <f>IF(N166="nulová",J166,0)</f>
        <v>0</v>
      </c>
      <c r="BJ166" s="15" t="s">
        <v>73</v>
      </c>
      <c r="BK166" s="131">
        <f>ROUND(I166*H166,2)</f>
        <v>0</v>
      </c>
      <c r="BL166" s="15" t="s">
        <v>143</v>
      </c>
      <c r="BM166" s="130" t="s">
        <v>258</v>
      </c>
    </row>
    <row r="167" spans="2:65" s="1" customFormat="1" ht="16.45" customHeight="1">
      <c r="B167" s="118"/>
      <c r="C167" s="119" t="s">
        <v>259</v>
      </c>
      <c r="D167" s="119" t="s">
        <v>139</v>
      </c>
      <c r="E167" s="120" t="s">
        <v>213</v>
      </c>
      <c r="F167" s="121" t="s">
        <v>214</v>
      </c>
      <c r="G167" s="122" t="s">
        <v>142</v>
      </c>
      <c r="H167" s="123">
        <v>4</v>
      </c>
      <c r="I167" s="124"/>
      <c r="J167" s="124">
        <f>ROUND(I167*H167,2)</f>
        <v>0</v>
      </c>
      <c r="K167" s="125"/>
      <c r="L167" s="27"/>
      <c r="M167" s="126" t="s">
        <v>3</v>
      </c>
      <c r="N167" s="127" t="s">
        <v>37</v>
      </c>
      <c r="O167" s="128">
        <v>2.2999999999999998</v>
      </c>
      <c r="P167" s="128">
        <f>O167*H167</f>
        <v>9.1999999999999993</v>
      </c>
      <c r="Q167" s="128">
        <v>0</v>
      </c>
      <c r="R167" s="128">
        <f>Q167*H167</f>
        <v>0</v>
      </c>
      <c r="S167" s="128">
        <v>0</v>
      </c>
      <c r="T167" s="129">
        <f>S167*H167</f>
        <v>0</v>
      </c>
      <c r="AR167" s="130" t="s">
        <v>143</v>
      </c>
      <c r="AT167" s="130" t="s">
        <v>139</v>
      </c>
      <c r="AU167" s="130" t="s">
        <v>144</v>
      </c>
      <c r="AY167" s="15" t="s">
        <v>134</v>
      </c>
      <c r="BE167" s="131">
        <f>IF(N167="základní",J167,0)</f>
        <v>0</v>
      </c>
      <c r="BF167" s="131">
        <f>IF(N167="snížená",J167,0)</f>
        <v>0</v>
      </c>
      <c r="BG167" s="131">
        <f>IF(N167="zákl. přenesená",J167,0)</f>
        <v>0</v>
      </c>
      <c r="BH167" s="131">
        <f>IF(N167="sníž. přenesená",J167,0)</f>
        <v>0</v>
      </c>
      <c r="BI167" s="131">
        <f>IF(N167="nulová",J167,0)</f>
        <v>0</v>
      </c>
      <c r="BJ167" s="15" t="s">
        <v>73</v>
      </c>
      <c r="BK167" s="131">
        <f>ROUND(I167*H167,2)</f>
        <v>0</v>
      </c>
      <c r="BL167" s="15" t="s">
        <v>143</v>
      </c>
      <c r="BM167" s="130" t="s">
        <v>260</v>
      </c>
    </row>
    <row r="168" spans="2:65" s="1" customFormat="1" ht="16.45" customHeight="1">
      <c r="B168" s="118"/>
      <c r="C168" s="135" t="s">
        <v>261</v>
      </c>
      <c r="D168" s="135" t="s">
        <v>148</v>
      </c>
      <c r="E168" s="136" t="s">
        <v>262</v>
      </c>
      <c r="F168" s="137" t="s">
        <v>263</v>
      </c>
      <c r="G168" s="138" t="s">
        <v>142</v>
      </c>
      <c r="H168" s="139">
        <v>2</v>
      </c>
      <c r="I168" s="140"/>
      <c r="J168" s="140">
        <f>ROUND(I168*H168,2)</f>
        <v>0</v>
      </c>
      <c r="K168" s="141"/>
      <c r="L168" s="142"/>
      <c r="M168" s="143" t="s">
        <v>3</v>
      </c>
      <c r="N168" s="144" t="s">
        <v>37</v>
      </c>
      <c r="O168" s="128">
        <v>0</v>
      </c>
      <c r="P168" s="128">
        <f>O168*H168</f>
        <v>0</v>
      </c>
      <c r="Q168" s="128">
        <v>0</v>
      </c>
      <c r="R168" s="128">
        <f>Q168*H168</f>
        <v>0</v>
      </c>
      <c r="S168" s="128">
        <v>0</v>
      </c>
      <c r="T168" s="129">
        <f>S168*H168</f>
        <v>0</v>
      </c>
      <c r="AR168" s="130" t="s">
        <v>151</v>
      </c>
      <c r="AT168" s="130" t="s">
        <v>148</v>
      </c>
      <c r="AU168" s="130" t="s">
        <v>144</v>
      </c>
      <c r="AY168" s="15" t="s">
        <v>134</v>
      </c>
      <c r="BE168" s="131">
        <f>IF(N168="základní",J168,0)</f>
        <v>0</v>
      </c>
      <c r="BF168" s="131">
        <f>IF(N168="snížená",J168,0)</f>
        <v>0</v>
      </c>
      <c r="BG168" s="131">
        <f>IF(N168="zákl. přenesená",J168,0)</f>
        <v>0</v>
      </c>
      <c r="BH168" s="131">
        <f>IF(N168="sníž. přenesená",J168,0)</f>
        <v>0</v>
      </c>
      <c r="BI168" s="131">
        <f>IF(N168="nulová",J168,0)</f>
        <v>0</v>
      </c>
      <c r="BJ168" s="15" t="s">
        <v>73</v>
      </c>
      <c r="BK168" s="131">
        <f>ROUND(I168*H168,2)</f>
        <v>0</v>
      </c>
      <c r="BL168" s="15" t="s">
        <v>143</v>
      </c>
      <c r="BM168" s="130" t="s">
        <v>264</v>
      </c>
    </row>
    <row r="169" spans="2:65" s="12" customFormat="1">
      <c r="B169" s="145"/>
      <c r="D169" s="146" t="s">
        <v>153</v>
      </c>
      <c r="E169" s="147" t="s">
        <v>3</v>
      </c>
      <c r="F169" s="148" t="s">
        <v>173</v>
      </c>
      <c r="H169" s="149">
        <v>2</v>
      </c>
      <c r="L169" s="145"/>
      <c r="M169" s="150"/>
      <c r="T169" s="151"/>
      <c r="AT169" s="147" t="s">
        <v>153</v>
      </c>
      <c r="AU169" s="147" t="s">
        <v>144</v>
      </c>
      <c r="AV169" s="12" t="s">
        <v>75</v>
      </c>
      <c r="AW169" s="12" t="s">
        <v>28</v>
      </c>
      <c r="AX169" s="12" t="s">
        <v>73</v>
      </c>
      <c r="AY169" s="147" t="s">
        <v>134</v>
      </c>
    </row>
    <row r="170" spans="2:65" s="1" customFormat="1" ht="16.45" customHeight="1">
      <c r="B170" s="118"/>
      <c r="C170" s="135" t="s">
        <v>265</v>
      </c>
      <c r="D170" s="135" t="s">
        <v>148</v>
      </c>
      <c r="E170" s="136" t="s">
        <v>266</v>
      </c>
      <c r="F170" s="137" t="s">
        <v>267</v>
      </c>
      <c r="G170" s="138" t="s">
        <v>142</v>
      </c>
      <c r="H170" s="139">
        <v>2</v>
      </c>
      <c r="I170" s="140"/>
      <c r="J170" s="140">
        <f>ROUND(I170*H170,2)</f>
        <v>0</v>
      </c>
      <c r="K170" s="141"/>
      <c r="L170" s="142"/>
      <c r="M170" s="143" t="s">
        <v>3</v>
      </c>
      <c r="N170" s="144" t="s">
        <v>37</v>
      </c>
      <c r="O170" s="128">
        <v>0</v>
      </c>
      <c r="P170" s="128">
        <f>O170*H170</f>
        <v>0</v>
      </c>
      <c r="Q170" s="128">
        <v>0</v>
      </c>
      <c r="R170" s="128">
        <f>Q170*H170</f>
        <v>0</v>
      </c>
      <c r="S170" s="128">
        <v>0</v>
      </c>
      <c r="T170" s="129">
        <f>S170*H170</f>
        <v>0</v>
      </c>
      <c r="AR170" s="130" t="s">
        <v>151</v>
      </c>
      <c r="AT170" s="130" t="s">
        <v>148</v>
      </c>
      <c r="AU170" s="130" t="s">
        <v>144</v>
      </c>
      <c r="AY170" s="15" t="s">
        <v>134</v>
      </c>
      <c r="BE170" s="131">
        <f>IF(N170="základní",J170,0)</f>
        <v>0</v>
      </c>
      <c r="BF170" s="131">
        <f>IF(N170="snížená",J170,0)</f>
        <v>0</v>
      </c>
      <c r="BG170" s="131">
        <f>IF(N170="zákl. přenesená",J170,0)</f>
        <v>0</v>
      </c>
      <c r="BH170" s="131">
        <f>IF(N170="sníž. přenesená",J170,0)</f>
        <v>0</v>
      </c>
      <c r="BI170" s="131">
        <f>IF(N170="nulová",J170,0)</f>
        <v>0</v>
      </c>
      <c r="BJ170" s="15" t="s">
        <v>73</v>
      </c>
      <c r="BK170" s="131">
        <f>ROUND(I170*H170,2)</f>
        <v>0</v>
      </c>
      <c r="BL170" s="15" t="s">
        <v>143</v>
      </c>
      <c r="BM170" s="130" t="s">
        <v>268</v>
      </c>
    </row>
    <row r="171" spans="2:65" s="12" customFormat="1">
      <c r="B171" s="145"/>
      <c r="D171" s="146" t="s">
        <v>153</v>
      </c>
      <c r="E171" s="147" t="s">
        <v>3</v>
      </c>
      <c r="F171" s="148" t="s">
        <v>173</v>
      </c>
      <c r="H171" s="149">
        <v>2</v>
      </c>
      <c r="L171" s="145"/>
      <c r="M171" s="150"/>
      <c r="T171" s="151"/>
      <c r="AT171" s="147" t="s">
        <v>153</v>
      </c>
      <c r="AU171" s="147" t="s">
        <v>144</v>
      </c>
      <c r="AV171" s="12" t="s">
        <v>75</v>
      </c>
      <c r="AW171" s="12" t="s">
        <v>28</v>
      </c>
      <c r="AX171" s="12" t="s">
        <v>73</v>
      </c>
      <c r="AY171" s="147" t="s">
        <v>134</v>
      </c>
    </row>
    <row r="172" spans="2:65" s="11" customFormat="1" ht="20.85" customHeight="1">
      <c r="B172" s="107"/>
      <c r="D172" s="108" t="s">
        <v>65</v>
      </c>
      <c r="E172" s="116" t="s">
        <v>269</v>
      </c>
      <c r="F172" s="116" t="s">
        <v>270</v>
      </c>
      <c r="J172" s="117">
        <f>BK172</f>
        <v>0</v>
      </c>
      <c r="L172" s="107"/>
      <c r="M172" s="111"/>
      <c r="P172" s="112">
        <f>SUM(P173:P189)</f>
        <v>10.09</v>
      </c>
      <c r="R172" s="112">
        <f>SUM(R173:R189)</f>
        <v>0</v>
      </c>
      <c r="T172" s="113">
        <f>SUM(T173:T189)</f>
        <v>0</v>
      </c>
      <c r="AR172" s="108" t="s">
        <v>75</v>
      </c>
      <c r="AT172" s="114" t="s">
        <v>65</v>
      </c>
      <c r="AU172" s="114" t="s">
        <v>75</v>
      </c>
      <c r="AY172" s="108" t="s">
        <v>134</v>
      </c>
      <c r="BK172" s="115">
        <f>SUM(BK173:BK189)</f>
        <v>0</v>
      </c>
    </row>
    <row r="173" spans="2:65" s="1" customFormat="1" ht="33.049999999999997" customHeight="1">
      <c r="B173" s="118"/>
      <c r="C173" s="119" t="s">
        <v>271</v>
      </c>
      <c r="D173" s="119" t="s">
        <v>139</v>
      </c>
      <c r="E173" s="120" t="s">
        <v>228</v>
      </c>
      <c r="F173" s="121" t="s">
        <v>229</v>
      </c>
      <c r="G173" s="122" t="s">
        <v>142</v>
      </c>
      <c r="H173" s="123">
        <v>1</v>
      </c>
      <c r="I173" s="124"/>
      <c r="J173" s="124">
        <f>ROUND(I173*H173,2)</f>
        <v>0</v>
      </c>
      <c r="K173" s="125"/>
      <c r="L173" s="27"/>
      <c r="M173" s="126" t="s">
        <v>3</v>
      </c>
      <c r="N173" s="127" t="s">
        <v>37</v>
      </c>
      <c r="O173" s="128">
        <v>0.45</v>
      </c>
      <c r="P173" s="128">
        <f>O173*H173</f>
        <v>0.45</v>
      </c>
      <c r="Q173" s="128">
        <v>0</v>
      </c>
      <c r="R173" s="128">
        <f>Q173*H173</f>
        <v>0</v>
      </c>
      <c r="S173" s="128">
        <v>0</v>
      </c>
      <c r="T173" s="129">
        <f>S173*H173</f>
        <v>0</v>
      </c>
      <c r="AR173" s="130" t="s">
        <v>143</v>
      </c>
      <c r="AT173" s="130" t="s">
        <v>139</v>
      </c>
      <c r="AU173" s="130" t="s">
        <v>144</v>
      </c>
      <c r="AY173" s="15" t="s">
        <v>134</v>
      </c>
      <c r="BE173" s="131">
        <f>IF(N173="základní",J173,0)</f>
        <v>0</v>
      </c>
      <c r="BF173" s="131">
        <f>IF(N173="snížená",J173,0)</f>
        <v>0</v>
      </c>
      <c r="BG173" s="131">
        <f>IF(N173="zákl. přenesená",J173,0)</f>
        <v>0</v>
      </c>
      <c r="BH173" s="131">
        <f>IF(N173="sníž. přenesená",J173,0)</f>
        <v>0</v>
      </c>
      <c r="BI173" s="131">
        <f>IF(N173="nulová",J173,0)</f>
        <v>0</v>
      </c>
      <c r="BJ173" s="15" t="s">
        <v>73</v>
      </c>
      <c r="BK173" s="131">
        <f>ROUND(I173*H173,2)</f>
        <v>0</v>
      </c>
      <c r="BL173" s="15" t="s">
        <v>143</v>
      </c>
      <c r="BM173" s="130" t="s">
        <v>272</v>
      </c>
    </row>
    <row r="174" spans="2:65" s="1" customFormat="1">
      <c r="B174" s="27"/>
      <c r="D174" s="132" t="s">
        <v>146</v>
      </c>
      <c r="F174" s="133" t="s">
        <v>231</v>
      </c>
      <c r="L174" s="27"/>
      <c r="M174" s="134"/>
      <c r="T174" s="48"/>
      <c r="AT174" s="15" t="s">
        <v>146</v>
      </c>
      <c r="AU174" s="15" t="s">
        <v>144</v>
      </c>
    </row>
    <row r="175" spans="2:65" s="1" customFormat="1" ht="55.6" customHeight="1">
      <c r="B175" s="118"/>
      <c r="C175" s="135" t="s">
        <v>273</v>
      </c>
      <c r="D175" s="135" t="s">
        <v>148</v>
      </c>
      <c r="E175" s="136" t="s">
        <v>233</v>
      </c>
      <c r="F175" s="137" t="s">
        <v>234</v>
      </c>
      <c r="G175" s="138" t="s">
        <v>142</v>
      </c>
      <c r="H175" s="139">
        <v>1</v>
      </c>
      <c r="I175" s="140"/>
      <c r="J175" s="140">
        <f>ROUND(I175*H175,2)</f>
        <v>0</v>
      </c>
      <c r="K175" s="141"/>
      <c r="L175" s="142"/>
      <c r="M175" s="143" t="s">
        <v>3</v>
      </c>
      <c r="N175" s="144" t="s">
        <v>37</v>
      </c>
      <c r="O175" s="128">
        <v>0</v>
      </c>
      <c r="P175" s="128">
        <f>O175*H175</f>
        <v>0</v>
      </c>
      <c r="Q175" s="128">
        <v>0</v>
      </c>
      <c r="R175" s="128">
        <f>Q175*H175</f>
        <v>0</v>
      </c>
      <c r="S175" s="128">
        <v>0</v>
      </c>
      <c r="T175" s="129">
        <f>S175*H175</f>
        <v>0</v>
      </c>
      <c r="AR175" s="130" t="s">
        <v>151</v>
      </c>
      <c r="AT175" s="130" t="s">
        <v>148</v>
      </c>
      <c r="AU175" s="130" t="s">
        <v>144</v>
      </c>
      <c r="AY175" s="15" t="s">
        <v>134</v>
      </c>
      <c r="BE175" s="131">
        <f>IF(N175="základní",J175,0)</f>
        <v>0</v>
      </c>
      <c r="BF175" s="131">
        <f>IF(N175="snížená",J175,0)</f>
        <v>0</v>
      </c>
      <c r="BG175" s="131">
        <f>IF(N175="zákl. přenesená",J175,0)</f>
        <v>0</v>
      </c>
      <c r="BH175" s="131">
        <f>IF(N175="sníž. přenesená",J175,0)</f>
        <v>0</v>
      </c>
      <c r="BI175" s="131">
        <f>IF(N175="nulová",J175,0)</f>
        <v>0</v>
      </c>
      <c r="BJ175" s="15" t="s">
        <v>73</v>
      </c>
      <c r="BK175" s="131">
        <f>ROUND(I175*H175,2)</f>
        <v>0</v>
      </c>
      <c r="BL175" s="15" t="s">
        <v>143</v>
      </c>
      <c r="BM175" s="130" t="s">
        <v>274</v>
      </c>
    </row>
    <row r="176" spans="2:65" s="12" customFormat="1">
      <c r="B176" s="145"/>
      <c r="D176" s="146" t="s">
        <v>153</v>
      </c>
      <c r="E176" s="147" t="s">
        <v>3</v>
      </c>
      <c r="F176" s="148" t="s">
        <v>275</v>
      </c>
      <c r="H176" s="149">
        <v>1</v>
      </c>
      <c r="L176" s="145"/>
      <c r="M176" s="150"/>
      <c r="T176" s="151"/>
      <c r="AT176" s="147" t="s">
        <v>153</v>
      </c>
      <c r="AU176" s="147" t="s">
        <v>144</v>
      </c>
      <c r="AV176" s="12" t="s">
        <v>75</v>
      </c>
      <c r="AW176" s="12" t="s">
        <v>28</v>
      </c>
      <c r="AX176" s="12" t="s">
        <v>73</v>
      </c>
      <c r="AY176" s="147" t="s">
        <v>134</v>
      </c>
    </row>
    <row r="177" spans="2:65" s="1" customFormat="1" ht="37.9" customHeight="1">
      <c r="B177" s="118"/>
      <c r="C177" s="119" t="s">
        <v>276</v>
      </c>
      <c r="D177" s="119" t="s">
        <v>139</v>
      </c>
      <c r="E177" s="120" t="s">
        <v>237</v>
      </c>
      <c r="F177" s="121" t="s">
        <v>238</v>
      </c>
      <c r="G177" s="122" t="s">
        <v>142</v>
      </c>
      <c r="H177" s="123">
        <v>12</v>
      </c>
      <c r="I177" s="124"/>
      <c r="J177" s="124">
        <f>ROUND(I177*H177,2)</f>
        <v>0</v>
      </c>
      <c r="K177" s="125"/>
      <c r="L177" s="27"/>
      <c r="M177" s="126" t="s">
        <v>3</v>
      </c>
      <c r="N177" s="127" t="s">
        <v>37</v>
      </c>
      <c r="O177" s="128">
        <v>0.38500000000000001</v>
      </c>
      <c r="P177" s="128">
        <f>O177*H177</f>
        <v>4.62</v>
      </c>
      <c r="Q177" s="128">
        <v>0</v>
      </c>
      <c r="R177" s="128">
        <f>Q177*H177</f>
        <v>0</v>
      </c>
      <c r="S177" s="128">
        <v>0</v>
      </c>
      <c r="T177" s="129">
        <f>S177*H177</f>
        <v>0</v>
      </c>
      <c r="AR177" s="130" t="s">
        <v>143</v>
      </c>
      <c r="AT177" s="130" t="s">
        <v>139</v>
      </c>
      <c r="AU177" s="130" t="s">
        <v>144</v>
      </c>
      <c r="AY177" s="15" t="s">
        <v>134</v>
      </c>
      <c r="BE177" s="131">
        <f>IF(N177="základní",J177,0)</f>
        <v>0</v>
      </c>
      <c r="BF177" s="131">
        <f>IF(N177="snížená",J177,0)</f>
        <v>0</v>
      </c>
      <c r="BG177" s="131">
        <f>IF(N177="zákl. přenesená",J177,0)</f>
        <v>0</v>
      </c>
      <c r="BH177" s="131">
        <f>IF(N177="sníž. přenesená",J177,0)</f>
        <v>0</v>
      </c>
      <c r="BI177" s="131">
        <f>IF(N177="nulová",J177,0)</f>
        <v>0</v>
      </c>
      <c r="BJ177" s="15" t="s">
        <v>73</v>
      </c>
      <c r="BK177" s="131">
        <f>ROUND(I177*H177,2)</f>
        <v>0</v>
      </c>
      <c r="BL177" s="15" t="s">
        <v>143</v>
      </c>
      <c r="BM177" s="130" t="s">
        <v>277</v>
      </c>
    </row>
    <row r="178" spans="2:65" s="1" customFormat="1">
      <c r="B178" s="27"/>
      <c r="D178" s="132" t="s">
        <v>146</v>
      </c>
      <c r="F178" s="133" t="s">
        <v>240</v>
      </c>
      <c r="L178" s="27"/>
      <c r="M178" s="134"/>
      <c r="T178" s="48"/>
      <c r="AT178" s="15" t="s">
        <v>146</v>
      </c>
      <c r="AU178" s="15" t="s">
        <v>144</v>
      </c>
    </row>
    <row r="179" spans="2:65" s="1" customFormat="1" ht="24.3" customHeight="1">
      <c r="B179" s="118"/>
      <c r="C179" s="119" t="s">
        <v>278</v>
      </c>
      <c r="D179" s="119" t="s">
        <v>139</v>
      </c>
      <c r="E179" s="120" t="s">
        <v>241</v>
      </c>
      <c r="F179" s="121" t="s">
        <v>242</v>
      </c>
      <c r="G179" s="122" t="s">
        <v>142</v>
      </c>
      <c r="H179" s="123">
        <v>12</v>
      </c>
      <c r="I179" s="124"/>
      <c r="J179" s="124">
        <f>ROUND(I179*H179,2)</f>
        <v>0</v>
      </c>
      <c r="K179" s="125"/>
      <c r="L179" s="27"/>
      <c r="M179" s="126" t="s">
        <v>3</v>
      </c>
      <c r="N179" s="127" t="s">
        <v>37</v>
      </c>
      <c r="O179" s="128">
        <v>3.5000000000000003E-2</v>
      </c>
      <c r="P179" s="128">
        <f>O179*H179</f>
        <v>0.42000000000000004</v>
      </c>
      <c r="Q179" s="128">
        <v>0</v>
      </c>
      <c r="R179" s="128">
        <f>Q179*H179</f>
        <v>0</v>
      </c>
      <c r="S179" s="128">
        <v>0</v>
      </c>
      <c r="T179" s="129">
        <f>S179*H179</f>
        <v>0</v>
      </c>
      <c r="AR179" s="130" t="s">
        <v>143</v>
      </c>
      <c r="AT179" s="130" t="s">
        <v>139</v>
      </c>
      <c r="AU179" s="130" t="s">
        <v>144</v>
      </c>
      <c r="AY179" s="15" t="s">
        <v>134</v>
      </c>
      <c r="BE179" s="131">
        <f>IF(N179="základní",J179,0)</f>
        <v>0</v>
      </c>
      <c r="BF179" s="131">
        <f>IF(N179="snížená",J179,0)</f>
        <v>0</v>
      </c>
      <c r="BG179" s="131">
        <f>IF(N179="zákl. přenesená",J179,0)</f>
        <v>0</v>
      </c>
      <c r="BH179" s="131">
        <f>IF(N179="sníž. přenesená",J179,0)</f>
        <v>0</v>
      </c>
      <c r="BI179" s="131">
        <f>IF(N179="nulová",J179,0)</f>
        <v>0</v>
      </c>
      <c r="BJ179" s="15" t="s">
        <v>73</v>
      </c>
      <c r="BK179" s="131">
        <f>ROUND(I179*H179,2)</f>
        <v>0</v>
      </c>
      <c r="BL179" s="15" t="s">
        <v>143</v>
      </c>
      <c r="BM179" s="130" t="s">
        <v>279</v>
      </c>
    </row>
    <row r="180" spans="2:65" s="1" customFormat="1">
      <c r="B180" s="27"/>
      <c r="D180" s="132" t="s">
        <v>146</v>
      </c>
      <c r="F180" s="133" t="s">
        <v>244</v>
      </c>
      <c r="L180" s="27"/>
      <c r="M180" s="134"/>
      <c r="T180" s="48"/>
      <c r="AT180" s="15" t="s">
        <v>146</v>
      </c>
      <c r="AU180" s="15" t="s">
        <v>144</v>
      </c>
    </row>
    <row r="181" spans="2:65" s="1" customFormat="1" ht="16.45" customHeight="1">
      <c r="B181" s="118"/>
      <c r="C181" s="135" t="s">
        <v>151</v>
      </c>
      <c r="D181" s="135" t="s">
        <v>148</v>
      </c>
      <c r="E181" s="136" t="s">
        <v>251</v>
      </c>
      <c r="F181" s="137" t="s">
        <v>252</v>
      </c>
      <c r="G181" s="138" t="s">
        <v>142</v>
      </c>
      <c r="H181" s="139">
        <v>12</v>
      </c>
      <c r="I181" s="140"/>
      <c r="J181" s="140">
        <f>ROUND(I181*H181,2)</f>
        <v>0</v>
      </c>
      <c r="K181" s="141"/>
      <c r="L181" s="142"/>
      <c r="M181" s="143" t="s">
        <v>3</v>
      </c>
      <c r="N181" s="144" t="s">
        <v>37</v>
      </c>
      <c r="O181" s="128">
        <v>0</v>
      </c>
      <c r="P181" s="128">
        <f>O181*H181</f>
        <v>0</v>
      </c>
      <c r="Q181" s="128">
        <v>0</v>
      </c>
      <c r="R181" s="128">
        <f>Q181*H181</f>
        <v>0</v>
      </c>
      <c r="S181" s="128">
        <v>0</v>
      </c>
      <c r="T181" s="129">
        <f>S181*H181</f>
        <v>0</v>
      </c>
      <c r="AR181" s="130" t="s">
        <v>151</v>
      </c>
      <c r="AT181" s="130" t="s">
        <v>148</v>
      </c>
      <c r="AU181" s="130" t="s">
        <v>144</v>
      </c>
      <c r="AY181" s="15" t="s">
        <v>134</v>
      </c>
      <c r="BE181" s="131">
        <f>IF(N181="základní",J181,0)</f>
        <v>0</v>
      </c>
      <c r="BF181" s="131">
        <f>IF(N181="snížená",J181,0)</f>
        <v>0</v>
      </c>
      <c r="BG181" s="131">
        <f>IF(N181="zákl. přenesená",J181,0)</f>
        <v>0</v>
      </c>
      <c r="BH181" s="131">
        <f>IF(N181="sníž. přenesená",J181,0)</f>
        <v>0</v>
      </c>
      <c r="BI181" s="131">
        <f>IF(N181="nulová",J181,0)</f>
        <v>0</v>
      </c>
      <c r="BJ181" s="15" t="s">
        <v>73</v>
      </c>
      <c r="BK181" s="131">
        <f>ROUND(I181*H181,2)</f>
        <v>0</v>
      </c>
      <c r="BL181" s="15" t="s">
        <v>143</v>
      </c>
      <c r="BM181" s="130" t="s">
        <v>280</v>
      </c>
    </row>
    <row r="182" spans="2:65" s="12" customFormat="1">
      <c r="B182" s="145"/>
      <c r="D182" s="146" t="s">
        <v>153</v>
      </c>
      <c r="E182" s="147" t="s">
        <v>3</v>
      </c>
      <c r="F182" s="148" t="s">
        <v>281</v>
      </c>
      <c r="H182" s="149">
        <v>12</v>
      </c>
      <c r="L182" s="145"/>
      <c r="M182" s="150"/>
      <c r="T182" s="151"/>
      <c r="AT182" s="147" t="s">
        <v>153</v>
      </c>
      <c r="AU182" s="147" t="s">
        <v>144</v>
      </c>
      <c r="AV182" s="12" t="s">
        <v>75</v>
      </c>
      <c r="AW182" s="12" t="s">
        <v>28</v>
      </c>
      <c r="AX182" s="12" t="s">
        <v>73</v>
      </c>
      <c r="AY182" s="147" t="s">
        <v>134</v>
      </c>
    </row>
    <row r="183" spans="2:65" s="1" customFormat="1" ht="16.45" customHeight="1">
      <c r="B183" s="118"/>
      <c r="C183" s="135" t="s">
        <v>282</v>
      </c>
      <c r="D183" s="135" t="s">
        <v>148</v>
      </c>
      <c r="E183" s="136" t="s">
        <v>256</v>
      </c>
      <c r="F183" s="137" t="s">
        <v>257</v>
      </c>
      <c r="G183" s="138" t="s">
        <v>142</v>
      </c>
      <c r="H183" s="139">
        <v>1</v>
      </c>
      <c r="I183" s="140"/>
      <c r="J183" s="140">
        <f>ROUND(I183*H183,2)</f>
        <v>0</v>
      </c>
      <c r="K183" s="141"/>
      <c r="L183" s="142"/>
      <c r="M183" s="143" t="s">
        <v>3</v>
      </c>
      <c r="N183" s="144" t="s">
        <v>37</v>
      </c>
      <c r="O183" s="128">
        <v>0</v>
      </c>
      <c r="P183" s="128">
        <f>O183*H183</f>
        <v>0</v>
      </c>
      <c r="Q183" s="128">
        <v>0</v>
      </c>
      <c r="R183" s="128">
        <f>Q183*H183</f>
        <v>0</v>
      </c>
      <c r="S183" s="128">
        <v>0</v>
      </c>
      <c r="T183" s="129">
        <f>S183*H183</f>
        <v>0</v>
      </c>
      <c r="AR183" s="130" t="s">
        <v>151</v>
      </c>
      <c r="AT183" s="130" t="s">
        <v>148</v>
      </c>
      <c r="AU183" s="130" t="s">
        <v>144</v>
      </c>
      <c r="AY183" s="15" t="s">
        <v>134</v>
      </c>
      <c r="BE183" s="131">
        <f>IF(N183="základní",J183,0)</f>
        <v>0</v>
      </c>
      <c r="BF183" s="131">
        <f>IF(N183="snížená",J183,0)</f>
        <v>0</v>
      </c>
      <c r="BG183" s="131">
        <f>IF(N183="zákl. přenesená",J183,0)</f>
        <v>0</v>
      </c>
      <c r="BH183" s="131">
        <f>IF(N183="sníž. přenesená",J183,0)</f>
        <v>0</v>
      </c>
      <c r="BI183" s="131">
        <f>IF(N183="nulová",J183,0)</f>
        <v>0</v>
      </c>
      <c r="BJ183" s="15" t="s">
        <v>73</v>
      </c>
      <c r="BK183" s="131">
        <f>ROUND(I183*H183,2)</f>
        <v>0</v>
      </c>
      <c r="BL183" s="15" t="s">
        <v>143</v>
      </c>
      <c r="BM183" s="130" t="s">
        <v>283</v>
      </c>
    </row>
    <row r="184" spans="2:65" s="12" customFormat="1">
      <c r="B184" s="145"/>
      <c r="D184" s="146" t="s">
        <v>153</v>
      </c>
      <c r="E184" s="147" t="s">
        <v>3</v>
      </c>
      <c r="F184" s="148" t="s">
        <v>275</v>
      </c>
      <c r="H184" s="149">
        <v>1</v>
      </c>
      <c r="L184" s="145"/>
      <c r="M184" s="150"/>
      <c r="T184" s="151"/>
      <c r="AT184" s="147" t="s">
        <v>153</v>
      </c>
      <c r="AU184" s="147" t="s">
        <v>144</v>
      </c>
      <c r="AV184" s="12" t="s">
        <v>75</v>
      </c>
      <c r="AW184" s="12" t="s">
        <v>28</v>
      </c>
      <c r="AX184" s="12" t="s">
        <v>73</v>
      </c>
      <c r="AY184" s="147" t="s">
        <v>134</v>
      </c>
    </row>
    <row r="185" spans="2:65" s="1" customFormat="1" ht="16.45" customHeight="1">
      <c r="B185" s="118"/>
      <c r="C185" s="119" t="s">
        <v>284</v>
      </c>
      <c r="D185" s="119" t="s">
        <v>139</v>
      </c>
      <c r="E185" s="120" t="s">
        <v>213</v>
      </c>
      <c r="F185" s="121" t="s">
        <v>214</v>
      </c>
      <c r="G185" s="122" t="s">
        <v>142</v>
      </c>
      <c r="H185" s="123">
        <v>2</v>
      </c>
      <c r="I185" s="124"/>
      <c r="J185" s="124">
        <f>ROUND(I185*H185,2)</f>
        <v>0</v>
      </c>
      <c r="K185" s="125"/>
      <c r="L185" s="27"/>
      <c r="M185" s="126" t="s">
        <v>3</v>
      </c>
      <c r="N185" s="127" t="s">
        <v>37</v>
      </c>
      <c r="O185" s="128">
        <v>2.2999999999999998</v>
      </c>
      <c r="P185" s="128">
        <f>O185*H185</f>
        <v>4.5999999999999996</v>
      </c>
      <c r="Q185" s="128">
        <v>0</v>
      </c>
      <c r="R185" s="128">
        <f>Q185*H185</f>
        <v>0</v>
      </c>
      <c r="S185" s="128">
        <v>0</v>
      </c>
      <c r="T185" s="129">
        <f>S185*H185</f>
        <v>0</v>
      </c>
      <c r="AR185" s="130" t="s">
        <v>143</v>
      </c>
      <c r="AT185" s="130" t="s">
        <v>139</v>
      </c>
      <c r="AU185" s="130" t="s">
        <v>144</v>
      </c>
      <c r="AY185" s="15" t="s">
        <v>134</v>
      </c>
      <c r="BE185" s="131">
        <f>IF(N185="základní",J185,0)</f>
        <v>0</v>
      </c>
      <c r="BF185" s="131">
        <f>IF(N185="snížená",J185,0)</f>
        <v>0</v>
      </c>
      <c r="BG185" s="131">
        <f>IF(N185="zákl. přenesená",J185,0)</f>
        <v>0</v>
      </c>
      <c r="BH185" s="131">
        <f>IF(N185="sníž. přenesená",J185,0)</f>
        <v>0</v>
      </c>
      <c r="BI185" s="131">
        <f>IF(N185="nulová",J185,0)</f>
        <v>0</v>
      </c>
      <c r="BJ185" s="15" t="s">
        <v>73</v>
      </c>
      <c r="BK185" s="131">
        <f>ROUND(I185*H185,2)</f>
        <v>0</v>
      </c>
      <c r="BL185" s="15" t="s">
        <v>143</v>
      </c>
      <c r="BM185" s="130" t="s">
        <v>285</v>
      </c>
    </row>
    <row r="186" spans="2:65" s="1" customFormat="1" ht="16.45" customHeight="1">
      <c r="B186" s="118"/>
      <c r="C186" s="135" t="s">
        <v>286</v>
      </c>
      <c r="D186" s="135" t="s">
        <v>148</v>
      </c>
      <c r="E186" s="136" t="s">
        <v>262</v>
      </c>
      <c r="F186" s="137" t="s">
        <v>263</v>
      </c>
      <c r="G186" s="138" t="s">
        <v>142</v>
      </c>
      <c r="H186" s="139">
        <v>1</v>
      </c>
      <c r="I186" s="140"/>
      <c r="J186" s="140">
        <f>ROUND(I186*H186,2)</f>
        <v>0</v>
      </c>
      <c r="K186" s="141"/>
      <c r="L186" s="142"/>
      <c r="M186" s="143" t="s">
        <v>3</v>
      </c>
      <c r="N186" s="144" t="s">
        <v>37</v>
      </c>
      <c r="O186" s="128">
        <v>0</v>
      </c>
      <c r="P186" s="128">
        <f>O186*H186</f>
        <v>0</v>
      </c>
      <c r="Q186" s="128">
        <v>0</v>
      </c>
      <c r="R186" s="128">
        <f>Q186*H186</f>
        <v>0</v>
      </c>
      <c r="S186" s="128">
        <v>0</v>
      </c>
      <c r="T186" s="129">
        <f>S186*H186</f>
        <v>0</v>
      </c>
      <c r="AR186" s="130" t="s">
        <v>151</v>
      </c>
      <c r="AT186" s="130" t="s">
        <v>148</v>
      </c>
      <c r="AU186" s="130" t="s">
        <v>144</v>
      </c>
      <c r="AY186" s="15" t="s">
        <v>134</v>
      </c>
      <c r="BE186" s="131">
        <f>IF(N186="základní",J186,0)</f>
        <v>0</v>
      </c>
      <c r="BF186" s="131">
        <f>IF(N186="snížená",J186,0)</f>
        <v>0</v>
      </c>
      <c r="BG186" s="131">
        <f>IF(N186="zákl. přenesená",J186,0)</f>
        <v>0</v>
      </c>
      <c r="BH186" s="131">
        <f>IF(N186="sníž. přenesená",J186,0)</f>
        <v>0</v>
      </c>
      <c r="BI186" s="131">
        <f>IF(N186="nulová",J186,0)</f>
        <v>0</v>
      </c>
      <c r="BJ186" s="15" t="s">
        <v>73</v>
      </c>
      <c r="BK186" s="131">
        <f>ROUND(I186*H186,2)</f>
        <v>0</v>
      </c>
      <c r="BL186" s="15" t="s">
        <v>143</v>
      </c>
      <c r="BM186" s="130" t="s">
        <v>287</v>
      </c>
    </row>
    <row r="187" spans="2:65" s="12" customFormat="1">
      <c r="B187" s="145"/>
      <c r="D187" s="146" t="s">
        <v>153</v>
      </c>
      <c r="E187" s="147" t="s">
        <v>3</v>
      </c>
      <c r="F187" s="148" t="s">
        <v>275</v>
      </c>
      <c r="H187" s="149">
        <v>1</v>
      </c>
      <c r="L187" s="145"/>
      <c r="M187" s="150"/>
      <c r="T187" s="151"/>
      <c r="AT187" s="147" t="s">
        <v>153</v>
      </c>
      <c r="AU187" s="147" t="s">
        <v>144</v>
      </c>
      <c r="AV187" s="12" t="s">
        <v>75</v>
      </c>
      <c r="AW187" s="12" t="s">
        <v>28</v>
      </c>
      <c r="AX187" s="12" t="s">
        <v>73</v>
      </c>
      <c r="AY187" s="147" t="s">
        <v>134</v>
      </c>
    </row>
    <row r="188" spans="2:65" s="1" customFormat="1" ht="16.45" customHeight="1">
      <c r="B188" s="118"/>
      <c r="C188" s="135" t="s">
        <v>288</v>
      </c>
      <c r="D188" s="135" t="s">
        <v>148</v>
      </c>
      <c r="E188" s="136" t="s">
        <v>266</v>
      </c>
      <c r="F188" s="137" t="s">
        <v>267</v>
      </c>
      <c r="G188" s="138" t="s">
        <v>142</v>
      </c>
      <c r="H188" s="139">
        <v>1</v>
      </c>
      <c r="I188" s="140"/>
      <c r="J188" s="140">
        <f>ROUND(I188*H188,2)</f>
        <v>0</v>
      </c>
      <c r="K188" s="141"/>
      <c r="L188" s="142"/>
      <c r="M188" s="143" t="s">
        <v>3</v>
      </c>
      <c r="N188" s="144" t="s">
        <v>37</v>
      </c>
      <c r="O188" s="128">
        <v>0</v>
      </c>
      <c r="P188" s="128">
        <f>O188*H188</f>
        <v>0</v>
      </c>
      <c r="Q188" s="128">
        <v>0</v>
      </c>
      <c r="R188" s="128">
        <f>Q188*H188</f>
        <v>0</v>
      </c>
      <c r="S188" s="128">
        <v>0</v>
      </c>
      <c r="T188" s="129">
        <f>S188*H188</f>
        <v>0</v>
      </c>
      <c r="AR188" s="130" t="s">
        <v>151</v>
      </c>
      <c r="AT188" s="130" t="s">
        <v>148</v>
      </c>
      <c r="AU188" s="130" t="s">
        <v>144</v>
      </c>
      <c r="AY188" s="15" t="s">
        <v>134</v>
      </c>
      <c r="BE188" s="131">
        <f>IF(N188="základní",J188,0)</f>
        <v>0</v>
      </c>
      <c r="BF188" s="131">
        <f>IF(N188="snížená",J188,0)</f>
        <v>0</v>
      </c>
      <c r="BG188" s="131">
        <f>IF(N188="zákl. přenesená",J188,0)</f>
        <v>0</v>
      </c>
      <c r="BH188" s="131">
        <f>IF(N188="sníž. přenesená",J188,0)</f>
        <v>0</v>
      </c>
      <c r="BI188" s="131">
        <f>IF(N188="nulová",J188,0)</f>
        <v>0</v>
      </c>
      <c r="BJ188" s="15" t="s">
        <v>73</v>
      </c>
      <c r="BK188" s="131">
        <f>ROUND(I188*H188,2)</f>
        <v>0</v>
      </c>
      <c r="BL188" s="15" t="s">
        <v>143</v>
      </c>
      <c r="BM188" s="130" t="s">
        <v>289</v>
      </c>
    </row>
    <row r="189" spans="2:65" s="12" customFormat="1">
      <c r="B189" s="145"/>
      <c r="D189" s="146" t="s">
        <v>153</v>
      </c>
      <c r="E189" s="147" t="s">
        <v>3</v>
      </c>
      <c r="F189" s="148" t="s">
        <v>275</v>
      </c>
      <c r="H189" s="149">
        <v>1</v>
      </c>
      <c r="L189" s="145"/>
      <c r="M189" s="150"/>
      <c r="T189" s="151"/>
      <c r="AT189" s="147" t="s">
        <v>153</v>
      </c>
      <c r="AU189" s="147" t="s">
        <v>144</v>
      </c>
      <c r="AV189" s="12" t="s">
        <v>75</v>
      </c>
      <c r="AW189" s="12" t="s">
        <v>28</v>
      </c>
      <c r="AX189" s="12" t="s">
        <v>73</v>
      </c>
      <c r="AY189" s="147" t="s">
        <v>134</v>
      </c>
    </row>
    <row r="190" spans="2:65" s="11" customFormat="1" ht="20.85" customHeight="1">
      <c r="B190" s="107"/>
      <c r="D190" s="108" t="s">
        <v>65</v>
      </c>
      <c r="E190" s="116" t="s">
        <v>290</v>
      </c>
      <c r="F190" s="116" t="s">
        <v>291</v>
      </c>
      <c r="J190" s="117">
        <f>BK190</f>
        <v>0</v>
      </c>
      <c r="L190" s="107"/>
      <c r="M190" s="111"/>
      <c r="P190" s="112">
        <f>SUM(P191:P209)</f>
        <v>122.15999999999998</v>
      </c>
      <c r="R190" s="112">
        <f>SUM(R191:R209)</f>
        <v>2.4500000000000004E-3</v>
      </c>
      <c r="T190" s="113">
        <f>SUM(T191:T209)</f>
        <v>0</v>
      </c>
      <c r="AR190" s="108" t="s">
        <v>75</v>
      </c>
      <c r="AT190" s="114" t="s">
        <v>65</v>
      </c>
      <c r="AU190" s="114" t="s">
        <v>75</v>
      </c>
      <c r="AY190" s="108" t="s">
        <v>134</v>
      </c>
      <c r="BK190" s="115">
        <f>SUM(BK191:BK209)</f>
        <v>0</v>
      </c>
    </row>
    <row r="191" spans="2:65" s="1" customFormat="1" ht="37.9" customHeight="1">
      <c r="B191" s="118"/>
      <c r="C191" s="119" t="s">
        <v>292</v>
      </c>
      <c r="D191" s="119" t="s">
        <v>139</v>
      </c>
      <c r="E191" s="120" t="s">
        <v>187</v>
      </c>
      <c r="F191" s="121" t="s">
        <v>188</v>
      </c>
      <c r="G191" s="122" t="s">
        <v>142</v>
      </c>
      <c r="H191" s="123">
        <v>2</v>
      </c>
      <c r="I191" s="124"/>
      <c r="J191" s="124">
        <f>ROUND(I191*H191,2)</f>
        <v>0</v>
      </c>
      <c r="K191" s="125"/>
      <c r="L191" s="27"/>
      <c r="M191" s="126" t="s">
        <v>3</v>
      </c>
      <c r="N191" s="127" t="s">
        <v>37</v>
      </c>
      <c r="O191" s="128">
        <v>0.15</v>
      </c>
      <c r="P191" s="128">
        <f>O191*H191</f>
        <v>0.3</v>
      </c>
      <c r="Q191" s="128">
        <v>0</v>
      </c>
      <c r="R191" s="128">
        <f>Q191*H191</f>
        <v>0</v>
      </c>
      <c r="S191" s="128">
        <v>0</v>
      </c>
      <c r="T191" s="129">
        <f>S191*H191</f>
        <v>0</v>
      </c>
      <c r="AR191" s="130" t="s">
        <v>143</v>
      </c>
      <c r="AT191" s="130" t="s">
        <v>139</v>
      </c>
      <c r="AU191" s="130" t="s">
        <v>144</v>
      </c>
      <c r="AY191" s="15" t="s">
        <v>134</v>
      </c>
      <c r="BE191" s="131">
        <f>IF(N191="základní",J191,0)</f>
        <v>0</v>
      </c>
      <c r="BF191" s="131">
        <f>IF(N191="snížená",J191,0)</f>
        <v>0</v>
      </c>
      <c r="BG191" s="131">
        <f>IF(N191="zákl. přenesená",J191,0)</f>
        <v>0</v>
      </c>
      <c r="BH191" s="131">
        <f>IF(N191="sníž. přenesená",J191,0)</f>
        <v>0</v>
      </c>
      <c r="BI191" s="131">
        <f>IF(N191="nulová",J191,0)</f>
        <v>0</v>
      </c>
      <c r="BJ191" s="15" t="s">
        <v>73</v>
      </c>
      <c r="BK191" s="131">
        <f>ROUND(I191*H191,2)</f>
        <v>0</v>
      </c>
      <c r="BL191" s="15" t="s">
        <v>143</v>
      </c>
      <c r="BM191" s="130" t="s">
        <v>293</v>
      </c>
    </row>
    <row r="192" spans="2:65" s="1" customFormat="1">
      <c r="B192" s="27"/>
      <c r="D192" s="132" t="s">
        <v>146</v>
      </c>
      <c r="F192" s="133" t="s">
        <v>190</v>
      </c>
      <c r="L192" s="27"/>
      <c r="M192" s="134"/>
      <c r="T192" s="48"/>
      <c r="AT192" s="15" t="s">
        <v>146</v>
      </c>
      <c r="AU192" s="15" t="s">
        <v>144</v>
      </c>
    </row>
    <row r="193" spans="2:65" s="1" customFormat="1" ht="16.45" customHeight="1">
      <c r="B193" s="118"/>
      <c r="C193" s="135" t="s">
        <v>294</v>
      </c>
      <c r="D193" s="135" t="s">
        <v>148</v>
      </c>
      <c r="E193" s="136" t="s">
        <v>192</v>
      </c>
      <c r="F193" s="137" t="s">
        <v>193</v>
      </c>
      <c r="G193" s="138" t="s">
        <v>142</v>
      </c>
      <c r="H193" s="139">
        <v>2</v>
      </c>
      <c r="I193" s="140"/>
      <c r="J193" s="140">
        <f>ROUND(I193*H193,2)</f>
        <v>0</v>
      </c>
      <c r="K193" s="141"/>
      <c r="L193" s="142"/>
      <c r="M193" s="143" t="s">
        <v>3</v>
      </c>
      <c r="N193" s="144" t="s">
        <v>37</v>
      </c>
      <c r="O193" s="128">
        <v>0</v>
      </c>
      <c r="P193" s="128">
        <f>O193*H193</f>
        <v>0</v>
      </c>
      <c r="Q193" s="128">
        <v>1E-4</v>
      </c>
      <c r="R193" s="128">
        <f>Q193*H193</f>
        <v>2.0000000000000001E-4</v>
      </c>
      <c r="S193" s="128">
        <v>0</v>
      </c>
      <c r="T193" s="129">
        <f>S193*H193</f>
        <v>0</v>
      </c>
      <c r="AR193" s="130" t="s">
        <v>151</v>
      </c>
      <c r="AT193" s="130" t="s">
        <v>148</v>
      </c>
      <c r="AU193" s="130" t="s">
        <v>144</v>
      </c>
      <c r="AY193" s="15" t="s">
        <v>134</v>
      </c>
      <c r="BE193" s="131">
        <f>IF(N193="základní",J193,0)</f>
        <v>0</v>
      </c>
      <c r="BF193" s="131">
        <f>IF(N193="snížená",J193,0)</f>
        <v>0</v>
      </c>
      <c r="BG193" s="131">
        <f>IF(N193="zákl. přenesená",J193,0)</f>
        <v>0</v>
      </c>
      <c r="BH193" s="131">
        <f>IF(N193="sníž. přenesená",J193,0)</f>
        <v>0</v>
      </c>
      <c r="BI193" s="131">
        <f>IF(N193="nulová",J193,0)</f>
        <v>0</v>
      </c>
      <c r="BJ193" s="15" t="s">
        <v>73</v>
      </c>
      <c r="BK193" s="131">
        <f>ROUND(I193*H193,2)</f>
        <v>0</v>
      </c>
      <c r="BL193" s="15" t="s">
        <v>143</v>
      </c>
      <c r="BM193" s="130" t="s">
        <v>295</v>
      </c>
    </row>
    <row r="194" spans="2:65" s="12" customFormat="1">
      <c r="B194" s="145"/>
      <c r="D194" s="146" t="s">
        <v>153</v>
      </c>
      <c r="E194" s="147" t="s">
        <v>3</v>
      </c>
      <c r="F194" s="148" t="s">
        <v>296</v>
      </c>
      <c r="H194" s="149">
        <v>2</v>
      </c>
      <c r="L194" s="145"/>
      <c r="M194" s="150"/>
      <c r="T194" s="151"/>
      <c r="AT194" s="147" t="s">
        <v>153</v>
      </c>
      <c r="AU194" s="147" t="s">
        <v>144</v>
      </c>
      <c r="AV194" s="12" t="s">
        <v>75</v>
      </c>
      <c r="AW194" s="12" t="s">
        <v>28</v>
      </c>
      <c r="AX194" s="12" t="s">
        <v>73</v>
      </c>
      <c r="AY194" s="147" t="s">
        <v>134</v>
      </c>
    </row>
    <row r="195" spans="2:65" s="1" customFormat="1" ht="24.3" customHeight="1">
      <c r="B195" s="118"/>
      <c r="C195" s="119" t="s">
        <v>297</v>
      </c>
      <c r="D195" s="119" t="s">
        <v>139</v>
      </c>
      <c r="E195" s="120" t="s">
        <v>197</v>
      </c>
      <c r="F195" s="121" t="s">
        <v>198</v>
      </c>
      <c r="G195" s="122" t="s">
        <v>142</v>
      </c>
      <c r="H195" s="123">
        <v>45</v>
      </c>
      <c r="I195" s="124"/>
      <c r="J195" s="124">
        <f>ROUND(I195*H195,2)</f>
        <v>0</v>
      </c>
      <c r="K195" s="125"/>
      <c r="L195" s="27"/>
      <c r="M195" s="126" t="s">
        <v>3</v>
      </c>
      <c r="N195" s="127" t="s">
        <v>37</v>
      </c>
      <c r="O195" s="128">
        <v>0.19500000000000001</v>
      </c>
      <c r="P195" s="128">
        <f>O195*H195</f>
        <v>8.7750000000000004</v>
      </c>
      <c r="Q195" s="128">
        <v>0</v>
      </c>
      <c r="R195" s="128">
        <f>Q195*H195</f>
        <v>0</v>
      </c>
      <c r="S195" s="128">
        <v>0</v>
      </c>
      <c r="T195" s="129">
        <f>S195*H195</f>
        <v>0</v>
      </c>
      <c r="AR195" s="130" t="s">
        <v>143</v>
      </c>
      <c r="AT195" s="130" t="s">
        <v>139</v>
      </c>
      <c r="AU195" s="130" t="s">
        <v>144</v>
      </c>
      <c r="AY195" s="15" t="s">
        <v>134</v>
      </c>
      <c r="BE195" s="131">
        <f>IF(N195="základní",J195,0)</f>
        <v>0</v>
      </c>
      <c r="BF195" s="131">
        <f>IF(N195="snížená",J195,0)</f>
        <v>0</v>
      </c>
      <c r="BG195" s="131">
        <f>IF(N195="zákl. přenesená",J195,0)</f>
        <v>0</v>
      </c>
      <c r="BH195" s="131">
        <f>IF(N195="sníž. přenesená",J195,0)</f>
        <v>0</v>
      </c>
      <c r="BI195" s="131">
        <f>IF(N195="nulová",J195,0)</f>
        <v>0</v>
      </c>
      <c r="BJ195" s="15" t="s">
        <v>73</v>
      </c>
      <c r="BK195" s="131">
        <f>ROUND(I195*H195,2)</f>
        <v>0</v>
      </c>
      <c r="BL195" s="15" t="s">
        <v>143</v>
      </c>
      <c r="BM195" s="130" t="s">
        <v>298</v>
      </c>
    </row>
    <row r="196" spans="2:65" s="1" customFormat="1">
      <c r="B196" s="27"/>
      <c r="D196" s="132" t="s">
        <v>146</v>
      </c>
      <c r="F196" s="133" t="s">
        <v>200</v>
      </c>
      <c r="L196" s="27"/>
      <c r="M196" s="134"/>
      <c r="T196" s="48"/>
      <c r="AT196" s="15" t="s">
        <v>146</v>
      </c>
      <c r="AU196" s="15" t="s">
        <v>144</v>
      </c>
    </row>
    <row r="197" spans="2:65" s="1" customFormat="1" ht="24.3" customHeight="1">
      <c r="B197" s="118"/>
      <c r="C197" s="135" t="s">
        <v>299</v>
      </c>
      <c r="D197" s="135" t="s">
        <v>148</v>
      </c>
      <c r="E197" s="136" t="s">
        <v>201</v>
      </c>
      <c r="F197" s="137" t="s">
        <v>202</v>
      </c>
      <c r="G197" s="138" t="s">
        <v>142</v>
      </c>
      <c r="H197" s="139">
        <v>45</v>
      </c>
      <c r="I197" s="140"/>
      <c r="J197" s="140">
        <f>ROUND(I197*H197,2)</f>
        <v>0</v>
      </c>
      <c r="K197" s="141"/>
      <c r="L197" s="142"/>
      <c r="M197" s="143" t="s">
        <v>3</v>
      </c>
      <c r="N197" s="144" t="s">
        <v>37</v>
      </c>
      <c r="O197" s="128">
        <v>0</v>
      </c>
      <c r="P197" s="128">
        <f>O197*H197</f>
        <v>0</v>
      </c>
      <c r="Q197" s="128">
        <v>5.0000000000000002E-5</v>
      </c>
      <c r="R197" s="128">
        <f>Q197*H197</f>
        <v>2.2500000000000003E-3</v>
      </c>
      <c r="S197" s="128">
        <v>0</v>
      </c>
      <c r="T197" s="129">
        <f>S197*H197</f>
        <v>0</v>
      </c>
      <c r="AR197" s="130" t="s">
        <v>151</v>
      </c>
      <c r="AT197" s="130" t="s">
        <v>148</v>
      </c>
      <c r="AU197" s="130" t="s">
        <v>144</v>
      </c>
      <c r="AY197" s="15" t="s">
        <v>134</v>
      </c>
      <c r="BE197" s="131">
        <f>IF(N197="základní",J197,0)</f>
        <v>0</v>
      </c>
      <c r="BF197" s="131">
        <f>IF(N197="snížená",J197,0)</f>
        <v>0</v>
      </c>
      <c r="BG197" s="131">
        <f>IF(N197="zákl. přenesená",J197,0)</f>
        <v>0</v>
      </c>
      <c r="BH197" s="131">
        <f>IF(N197="sníž. přenesená",J197,0)</f>
        <v>0</v>
      </c>
      <c r="BI197" s="131">
        <f>IF(N197="nulová",J197,0)</f>
        <v>0</v>
      </c>
      <c r="BJ197" s="15" t="s">
        <v>73</v>
      </c>
      <c r="BK197" s="131">
        <f>ROUND(I197*H197,2)</f>
        <v>0</v>
      </c>
      <c r="BL197" s="15" t="s">
        <v>143</v>
      </c>
      <c r="BM197" s="130" t="s">
        <v>300</v>
      </c>
    </row>
    <row r="198" spans="2:65" s="12" customFormat="1">
      <c r="B198" s="145"/>
      <c r="D198" s="146" t="s">
        <v>153</v>
      </c>
      <c r="E198" s="147" t="s">
        <v>3</v>
      </c>
      <c r="F198" s="148" t="s">
        <v>301</v>
      </c>
      <c r="H198" s="149">
        <v>45</v>
      </c>
      <c r="L198" s="145"/>
      <c r="M198" s="150"/>
      <c r="T198" s="151"/>
      <c r="AT198" s="147" t="s">
        <v>153</v>
      </c>
      <c r="AU198" s="147" t="s">
        <v>144</v>
      </c>
      <c r="AV198" s="12" t="s">
        <v>75</v>
      </c>
      <c r="AW198" s="12" t="s">
        <v>28</v>
      </c>
      <c r="AX198" s="12" t="s">
        <v>73</v>
      </c>
      <c r="AY198" s="147" t="s">
        <v>134</v>
      </c>
    </row>
    <row r="199" spans="2:65" s="1" customFormat="1" ht="24.3" customHeight="1">
      <c r="B199" s="118"/>
      <c r="C199" s="119" t="s">
        <v>302</v>
      </c>
      <c r="D199" s="119" t="s">
        <v>139</v>
      </c>
      <c r="E199" s="120" t="s">
        <v>197</v>
      </c>
      <c r="F199" s="121" t="s">
        <v>198</v>
      </c>
      <c r="G199" s="122" t="s">
        <v>142</v>
      </c>
      <c r="H199" s="123">
        <v>45</v>
      </c>
      <c r="I199" s="124"/>
      <c r="J199" s="124">
        <f>ROUND(I199*H199,2)</f>
        <v>0</v>
      </c>
      <c r="K199" s="125"/>
      <c r="L199" s="27"/>
      <c r="M199" s="126" t="s">
        <v>3</v>
      </c>
      <c r="N199" s="127" t="s">
        <v>37</v>
      </c>
      <c r="O199" s="128">
        <v>0.19500000000000001</v>
      </c>
      <c r="P199" s="128">
        <f>O199*H199</f>
        <v>8.7750000000000004</v>
      </c>
      <c r="Q199" s="128">
        <v>0</v>
      </c>
      <c r="R199" s="128">
        <f>Q199*H199</f>
        <v>0</v>
      </c>
      <c r="S199" s="128">
        <v>0</v>
      </c>
      <c r="T199" s="129">
        <f>S199*H199</f>
        <v>0</v>
      </c>
      <c r="AR199" s="130" t="s">
        <v>143</v>
      </c>
      <c r="AT199" s="130" t="s">
        <v>139</v>
      </c>
      <c r="AU199" s="130" t="s">
        <v>144</v>
      </c>
      <c r="AY199" s="15" t="s">
        <v>134</v>
      </c>
      <c r="BE199" s="131">
        <f>IF(N199="základní",J199,0)</f>
        <v>0</v>
      </c>
      <c r="BF199" s="131">
        <f>IF(N199="snížená",J199,0)</f>
        <v>0</v>
      </c>
      <c r="BG199" s="131">
        <f>IF(N199="zákl. přenesená",J199,0)</f>
        <v>0</v>
      </c>
      <c r="BH199" s="131">
        <f>IF(N199="sníž. přenesená",J199,0)</f>
        <v>0</v>
      </c>
      <c r="BI199" s="131">
        <f>IF(N199="nulová",J199,0)</f>
        <v>0</v>
      </c>
      <c r="BJ199" s="15" t="s">
        <v>73</v>
      </c>
      <c r="BK199" s="131">
        <f>ROUND(I199*H199,2)</f>
        <v>0</v>
      </c>
      <c r="BL199" s="15" t="s">
        <v>143</v>
      </c>
      <c r="BM199" s="130" t="s">
        <v>303</v>
      </c>
    </row>
    <row r="200" spans="2:65" s="1" customFormat="1">
      <c r="B200" s="27"/>
      <c r="D200" s="132" t="s">
        <v>146</v>
      </c>
      <c r="F200" s="133" t="s">
        <v>200</v>
      </c>
      <c r="L200" s="27"/>
      <c r="M200" s="134"/>
      <c r="T200" s="48"/>
      <c r="AT200" s="15" t="s">
        <v>146</v>
      </c>
      <c r="AU200" s="15" t="s">
        <v>144</v>
      </c>
    </row>
    <row r="201" spans="2:65" s="12" customFormat="1">
      <c r="B201" s="145"/>
      <c r="D201" s="146" t="s">
        <v>153</v>
      </c>
      <c r="E201" s="147" t="s">
        <v>3</v>
      </c>
      <c r="F201" s="148" t="s">
        <v>304</v>
      </c>
      <c r="H201" s="149">
        <v>45</v>
      </c>
      <c r="L201" s="145"/>
      <c r="M201" s="150"/>
      <c r="T201" s="151"/>
      <c r="AT201" s="147" t="s">
        <v>153</v>
      </c>
      <c r="AU201" s="147" t="s">
        <v>144</v>
      </c>
      <c r="AV201" s="12" t="s">
        <v>75</v>
      </c>
      <c r="AW201" s="12" t="s">
        <v>28</v>
      </c>
      <c r="AX201" s="12" t="s">
        <v>73</v>
      </c>
      <c r="AY201" s="147" t="s">
        <v>134</v>
      </c>
    </row>
    <row r="202" spans="2:65" s="1" customFormat="1" ht="24.3" customHeight="1">
      <c r="B202" s="118"/>
      <c r="C202" s="119" t="s">
        <v>305</v>
      </c>
      <c r="D202" s="119" t="s">
        <v>139</v>
      </c>
      <c r="E202" s="120" t="s">
        <v>208</v>
      </c>
      <c r="F202" s="121" t="s">
        <v>209</v>
      </c>
      <c r="G202" s="122" t="s">
        <v>142</v>
      </c>
      <c r="H202" s="123">
        <v>45</v>
      </c>
      <c r="I202" s="124"/>
      <c r="J202" s="124">
        <f>ROUND(I202*H202,2)</f>
        <v>0</v>
      </c>
      <c r="K202" s="125"/>
      <c r="L202" s="27"/>
      <c r="M202" s="126" t="s">
        <v>3</v>
      </c>
      <c r="N202" s="127" t="s">
        <v>37</v>
      </c>
      <c r="O202" s="128">
        <v>1.7999999999999999E-2</v>
      </c>
      <c r="P202" s="128">
        <f>O202*H202</f>
        <v>0.80999999999999994</v>
      </c>
      <c r="Q202" s="128">
        <v>0</v>
      </c>
      <c r="R202" s="128">
        <f>Q202*H202</f>
        <v>0</v>
      </c>
      <c r="S202" s="128">
        <v>0</v>
      </c>
      <c r="T202" s="129">
        <f>S202*H202</f>
        <v>0</v>
      </c>
      <c r="AR202" s="130" t="s">
        <v>143</v>
      </c>
      <c r="AT202" s="130" t="s">
        <v>139</v>
      </c>
      <c r="AU202" s="130" t="s">
        <v>144</v>
      </c>
      <c r="AY202" s="15" t="s">
        <v>134</v>
      </c>
      <c r="BE202" s="131">
        <f>IF(N202="základní",J202,0)</f>
        <v>0</v>
      </c>
      <c r="BF202" s="131">
        <f>IF(N202="snížená",J202,0)</f>
        <v>0</v>
      </c>
      <c r="BG202" s="131">
        <f>IF(N202="zákl. přenesená",J202,0)</f>
        <v>0</v>
      </c>
      <c r="BH202" s="131">
        <f>IF(N202="sníž. přenesená",J202,0)</f>
        <v>0</v>
      </c>
      <c r="BI202" s="131">
        <f>IF(N202="nulová",J202,0)</f>
        <v>0</v>
      </c>
      <c r="BJ202" s="15" t="s">
        <v>73</v>
      </c>
      <c r="BK202" s="131">
        <f>ROUND(I202*H202,2)</f>
        <v>0</v>
      </c>
      <c r="BL202" s="15" t="s">
        <v>143</v>
      </c>
      <c r="BM202" s="130" t="s">
        <v>306</v>
      </c>
    </row>
    <row r="203" spans="2:65" s="1" customFormat="1">
      <c r="B203" s="27"/>
      <c r="D203" s="132" t="s">
        <v>146</v>
      </c>
      <c r="F203" s="133" t="s">
        <v>211</v>
      </c>
      <c r="L203" s="27"/>
      <c r="M203" s="134"/>
      <c r="T203" s="48"/>
      <c r="AT203" s="15" t="s">
        <v>146</v>
      </c>
      <c r="AU203" s="15" t="s">
        <v>144</v>
      </c>
    </row>
    <row r="204" spans="2:65" s="12" customFormat="1">
      <c r="B204" s="145"/>
      <c r="D204" s="146" t="s">
        <v>153</v>
      </c>
      <c r="E204" s="147" t="s">
        <v>3</v>
      </c>
      <c r="F204" s="148" t="s">
        <v>304</v>
      </c>
      <c r="H204" s="149">
        <v>45</v>
      </c>
      <c r="L204" s="145"/>
      <c r="M204" s="150"/>
      <c r="T204" s="151"/>
      <c r="AT204" s="147" t="s">
        <v>153</v>
      </c>
      <c r="AU204" s="147" t="s">
        <v>144</v>
      </c>
      <c r="AV204" s="12" t="s">
        <v>75</v>
      </c>
      <c r="AW204" s="12" t="s">
        <v>28</v>
      </c>
      <c r="AX204" s="12" t="s">
        <v>73</v>
      </c>
      <c r="AY204" s="147" t="s">
        <v>134</v>
      </c>
    </row>
    <row r="205" spans="2:65" s="1" customFormat="1" ht="16.45" customHeight="1">
      <c r="B205" s="118"/>
      <c r="C205" s="119" t="s">
        <v>307</v>
      </c>
      <c r="D205" s="119" t="s">
        <v>139</v>
      </c>
      <c r="E205" s="120" t="s">
        <v>213</v>
      </c>
      <c r="F205" s="121" t="s">
        <v>214</v>
      </c>
      <c r="G205" s="122" t="s">
        <v>142</v>
      </c>
      <c r="H205" s="123">
        <v>45</v>
      </c>
      <c r="I205" s="124"/>
      <c r="J205" s="124">
        <f>ROUND(I205*H205,2)</f>
        <v>0</v>
      </c>
      <c r="K205" s="125"/>
      <c r="L205" s="27"/>
      <c r="M205" s="126" t="s">
        <v>3</v>
      </c>
      <c r="N205" s="127" t="s">
        <v>37</v>
      </c>
      <c r="O205" s="128">
        <v>2.2999999999999998</v>
      </c>
      <c r="P205" s="128">
        <f>O205*H205</f>
        <v>103.49999999999999</v>
      </c>
      <c r="Q205" s="128">
        <v>0</v>
      </c>
      <c r="R205" s="128">
        <f>Q205*H205</f>
        <v>0</v>
      </c>
      <c r="S205" s="128">
        <v>0</v>
      </c>
      <c r="T205" s="129">
        <f>S205*H205</f>
        <v>0</v>
      </c>
      <c r="AR205" s="130" t="s">
        <v>143</v>
      </c>
      <c r="AT205" s="130" t="s">
        <v>139</v>
      </c>
      <c r="AU205" s="130" t="s">
        <v>144</v>
      </c>
      <c r="AY205" s="15" t="s">
        <v>134</v>
      </c>
      <c r="BE205" s="131">
        <f>IF(N205="základní",J205,0)</f>
        <v>0</v>
      </c>
      <c r="BF205" s="131">
        <f>IF(N205="snížená",J205,0)</f>
        <v>0</v>
      </c>
      <c r="BG205" s="131">
        <f>IF(N205="zákl. přenesená",J205,0)</f>
        <v>0</v>
      </c>
      <c r="BH205" s="131">
        <f>IF(N205="sníž. přenesená",J205,0)</f>
        <v>0</v>
      </c>
      <c r="BI205" s="131">
        <f>IF(N205="nulová",J205,0)</f>
        <v>0</v>
      </c>
      <c r="BJ205" s="15" t="s">
        <v>73</v>
      </c>
      <c r="BK205" s="131">
        <f>ROUND(I205*H205,2)</f>
        <v>0</v>
      </c>
      <c r="BL205" s="15" t="s">
        <v>143</v>
      </c>
      <c r="BM205" s="130" t="s">
        <v>308</v>
      </c>
    </row>
    <row r="206" spans="2:65" s="1" customFormat="1" ht="16.45" customHeight="1">
      <c r="B206" s="118"/>
      <c r="C206" s="135" t="s">
        <v>309</v>
      </c>
      <c r="D206" s="135" t="s">
        <v>148</v>
      </c>
      <c r="E206" s="136" t="s">
        <v>216</v>
      </c>
      <c r="F206" s="137" t="s">
        <v>217</v>
      </c>
      <c r="G206" s="138" t="s">
        <v>142</v>
      </c>
      <c r="H206" s="139">
        <v>24</v>
      </c>
      <c r="I206" s="140"/>
      <c r="J206" s="140">
        <f>ROUND(I206*H206,2)</f>
        <v>0</v>
      </c>
      <c r="K206" s="141"/>
      <c r="L206" s="142"/>
      <c r="M206" s="143" t="s">
        <v>3</v>
      </c>
      <c r="N206" s="144" t="s">
        <v>37</v>
      </c>
      <c r="O206" s="128">
        <v>0</v>
      </c>
      <c r="P206" s="128">
        <f>O206*H206</f>
        <v>0</v>
      </c>
      <c r="Q206" s="128">
        <v>0</v>
      </c>
      <c r="R206" s="128">
        <f>Q206*H206</f>
        <v>0</v>
      </c>
      <c r="S206" s="128">
        <v>0</v>
      </c>
      <c r="T206" s="129">
        <f>S206*H206</f>
        <v>0</v>
      </c>
      <c r="AR206" s="130" t="s">
        <v>151</v>
      </c>
      <c r="AT206" s="130" t="s">
        <v>148</v>
      </c>
      <c r="AU206" s="130" t="s">
        <v>144</v>
      </c>
      <c r="AY206" s="15" t="s">
        <v>134</v>
      </c>
      <c r="BE206" s="131">
        <f>IF(N206="základní",J206,0)</f>
        <v>0</v>
      </c>
      <c r="BF206" s="131">
        <f>IF(N206="snížená",J206,0)</f>
        <v>0</v>
      </c>
      <c r="BG206" s="131">
        <f>IF(N206="zákl. přenesená",J206,0)</f>
        <v>0</v>
      </c>
      <c r="BH206" s="131">
        <f>IF(N206="sníž. přenesená",J206,0)</f>
        <v>0</v>
      </c>
      <c r="BI206" s="131">
        <f>IF(N206="nulová",J206,0)</f>
        <v>0</v>
      </c>
      <c r="BJ206" s="15" t="s">
        <v>73</v>
      </c>
      <c r="BK206" s="131">
        <f>ROUND(I206*H206,2)</f>
        <v>0</v>
      </c>
      <c r="BL206" s="15" t="s">
        <v>143</v>
      </c>
      <c r="BM206" s="130" t="s">
        <v>310</v>
      </c>
    </row>
    <row r="207" spans="2:65" s="12" customFormat="1">
      <c r="B207" s="145"/>
      <c r="D207" s="146" t="s">
        <v>153</v>
      </c>
      <c r="E207" s="147" t="s">
        <v>3</v>
      </c>
      <c r="F207" s="148" t="s">
        <v>311</v>
      </c>
      <c r="H207" s="149">
        <v>24</v>
      </c>
      <c r="L207" s="145"/>
      <c r="M207" s="150"/>
      <c r="T207" s="151"/>
      <c r="AT207" s="147" t="s">
        <v>153</v>
      </c>
      <c r="AU207" s="147" t="s">
        <v>144</v>
      </c>
      <c r="AV207" s="12" t="s">
        <v>75</v>
      </c>
      <c r="AW207" s="12" t="s">
        <v>28</v>
      </c>
      <c r="AX207" s="12" t="s">
        <v>73</v>
      </c>
      <c r="AY207" s="147" t="s">
        <v>134</v>
      </c>
    </row>
    <row r="208" spans="2:65" s="1" customFormat="1" ht="16.45" customHeight="1">
      <c r="B208" s="118"/>
      <c r="C208" s="135" t="s">
        <v>312</v>
      </c>
      <c r="D208" s="135" t="s">
        <v>148</v>
      </c>
      <c r="E208" s="136" t="s">
        <v>221</v>
      </c>
      <c r="F208" s="137" t="s">
        <v>222</v>
      </c>
      <c r="G208" s="138" t="s">
        <v>142</v>
      </c>
      <c r="H208" s="139">
        <v>21</v>
      </c>
      <c r="I208" s="140"/>
      <c r="J208" s="140">
        <f>ROUND(I208*H208,2)</f>
        <v>0</v>
      </c>
      <c r="K208" s="141"/>
      <c r="L208" s="142"/>
      <c r="M208" s="143" t="s">
        <v>3</v>
      </c>
      <c r="N208" s="144" t="s">
        <v>37</v>
      </c>
      <c r="O208" s="128">
        <v>0</v>
      </c>
      <c r="P208" s="128">
        <f>O208*H208</f>
        <v>0</v>
      </c>
      <c r="Q208" s="128">
        <v>0</v>
      </c>
      <c r="R208" s="128">
        <f>Q208*H208</f>
        <v>0</v>
      </c>
      <c r="S208" s="128">
        <v>0</v>
      </c>
      <c r="T208" s="129">
        <f>S208*H208</f>
        <v>0</v>
      </c>
      <c r="AR208" s="130" t="s">
        <v>151</v>
      </c>
      <c r="AT208" s="130" t="s">
        <v>148</v>
      </c>
      <c r="AU208" s="130" t="s">
        <v>144</v>
      </c>
      <c r="AY208" s="15" t="s">
        <v>134</v>
      </c>
      <c r="BE208" s="131">
        <f>IF(N208="základní",J208,0)</f>
        <v>0</v>
      </c>
      <c r="BF208" s="131">
        <f>IF(N208="snížená",J208,0)</f>
        <v>0</v>
      </c>
      <c r="BG208" s="131">
        <f>IF(N208="zákl. přenesená",J208,0)</f>
        <v>0</v>
      </c>
      <c r="BH208" s="131">
        <f>IF(N208="sníž. přenesená",J208,0)</f>
        <v>0</v>
      </c>
      <c r="BI208" s="131">
        <f>IF(N208="nulová",J208,0)</f>
        <v>0</v>
      </c>
      <c r="BJ208" s="15" t="s">
        <v>73</v>
      </c>
      <c r="BK208" s="131">
        <f>ROUND(I208*H208,2)</f>
        <v>0</v>
      </c>
      <c r="BL208" s="15" t="s">
        <v>143</v>
      </c>
      <c r="BM208" s="130" t="s">
        <v>313</v>
      </c>
    </row>
    <row r="209" spans="2:65" s="12" customFormat="1">
      <c r="B209" s="145"/>
      <c r="D209" s="146" t="s">
        <v>153</v>
      </c>
      <c r="E209" s="147" t="s">
        <v>3</v>
      </c>
      <c r="F209" s="148" t="s">
        <v>314</v>
      </c>
      <c r="H209" s="149">
        <v>21</v>
      </c>
      <c r="L209" s="145"/>
      <c r="M209" s="150"/>
      <c r="T209" s="151"/>
      <c r="AT209" s="147" t="s">
        <v>153</v>
      </c>
      <c r="AU209" s="147" t="s">
        <v>144</v>
      </c>
      <c r="AV209" s="12" t="s">
        <v>75</v>
      </c>
      <c r="AW209" s="12" t="s">
        <v>28</v>
      </c>
      <c r="AX209" s="12" t="s">
        <v>73</v>
      </c>
      <c r="AY209" s="147" t="s">
        <v>134</v>
      </c>
    </row>
    <row r="210" spans="2:65" s="11" customFormat="1" ht="20.85" customHeight="1">
      <c r="B210" s="107"/>
      <c r="D210" s="108" t="s">
        <v>65</v>
      </c>
      <c r="E210" s="116" t="s">
        <v>315</v>
      </c>
      <c r="F210" s="116" t="s">
        <v>316</v>
      </c>
      <c r="J210" s="117">
        <f>BK210</f>
        <v>0</v>
      </c>
      <c r="L210" s="107"/>
      <c r="M210" s="111"/>
      <c r="P210" s="112">
        <f>SUM(P211:P214)</f>
        <v>0.75</v>
      </c>
      <c r="R210" s="112">
        <f>SUM(R211:R214)</f>
        <v>5.0000000000000001E-4</v>
      </c>
      <c r="T210" s="113">
        <f>SUM(T211:T214)</f>
        <v>0</v>
      </c>
      <c r="AR210" s="108" t="s">
        <v>75</v>
      </c>
      <c r="AT210" s="114" t="s">
        <v>65</v>
      </c>
      <c r="AU210" s="114" t="s">
        <v>75</v>
      </c>
      <c r="AY210" s="108" t="s">
        <v>134</v>
      </c>
      <c r="BK210" s="115">
        <f>SUM(BK211:BK214)</f>
        <v>0</v>
      </c>
    </row>
    <row r="211" spans="2:65" s="1" customFormat="1" ht="33.049999999999997" customHeight="1">
      <c r="B211" s="118"/>
      <c r="C211" s="119" t="s">
        <v>317</v>
      </c>
      <c r="D211" s="119" t="s">
        <v>139</v>
      </c>
      <c r="E211" s="120" t="s">
        <v>175</v>
      </c>
      <c r="F211" s="121" t="s">
        <v>176</v>
      </c>
      <c r="G211" s="122" t="s">
        <v>142</v>
      </c>
      <c r="H211" s="123">
        <v>5</v>
      </c>
      <c r="I211" s="124"/>
      <c r="J211" s="124">
        <f>ROUND(I211*H211,2)</f>
        <v>0</v>
      </c>
      <c r="K211" s="125"/>
      <c r="L211" s="27"/>
      <c r="M211" s="126" t="s">
        <v>3</v>
      </c>
      <c r="N211" s="127" t="s">
        <v>37</v>
      </c>
      <c r="O211" s="128">
        <v>0.15</v>
      </c>
      <c r="P211" s="128">
        <f>O211*H211</f>
        <v>0.75</v>
      </c>
      <c r="Q211" s="128">
        <v>0</v>
      </c>
      <c r="R211" s="128">
        <f>Q211*H211</f>
        <v>0</v>
      </c>
      <c r="S211" s="128">
        <v>0</v>
      </c>
      <c r="T211" s="129">
        <f>S211*H211</f>
        <v>0</v>
      </c>
      <c r="AR211" s="130" t="s">
        <v>143</v>
      </c>
      <c r="AT211" s="130" t="s">
        <v>139</v>
      </c>
      <c r="AU211" s="130" t="s">
        <v>144</v>
      </c>
      <c r="AY211" s="15" t="s">
        <v>134</v>
      </c>
      <c r="BE211" s="131">
        <f>IF(N211="základní",J211,0)</f>
        <v>0</v>
      </c>
      <c r="BF211" s="131">
        <f>IF(N211="snížená",J211,0)</f>
        <v>0</v>
      </c>
      <c r="BG211" s="131">
        <f>IF(N211="zákl. přenesená",J211,0)</f>
        <v>0</v>
      </c>
      <c r="BH211" s="131">
        <f>IF(N211="sníž. přenesená",J211,0)</f>
        <v>0</v>
      </c>
      <c r="BI211" s="131">
        <f>IF(N211="nulová",J211,0)</f>
        <v>0</v>
      </c>
      <c r="BJ211" s="15" t="s">
        <v>73</v>
      </c>
      <c r="BK211" s="131">
        <f>ROUND(I211*H211,2)</f>
        <v>0</v>
      </c>
      <c r="BL211" s="15" t="s">
        <v>143</v>
      </c>
      <c r="BM211" s="130" t="s">
        <v>318</v>
      </c>
    </row>
    <row r="212" spans="2:65" s="1" customFormat="1">
      <c r="B212" s="27"/>
      <c r="D212" s="132" t="s">
        <v>146</v>
      </c>
      <c r="F212" s="133" t="s">
        <v>178</v>
      </c>
      <c r="L212" s="27"/>
      <c r="M212" s="134"/>
      <c r="T212" s="48"/>
      <c r="AT212" s="15" t="s">
        <v>146</v>
      </c>
      <c r="AU212" s="15" t="s">
        <v>144</v>
      </c>
    </row>
    <row r="213" spans="2:65" s="1" customFormat="1" ht="21.8" customHeight="1">
      <c r="B213" s="118"/>
      <c r="C213" s="135" t="s">
        <v>319</v>
      </c>
      <c r="D213" s="135" t="s">
        <v>148</v>
      </c>
      <c r="E213" s="136" t="s">
        <v>180</v>
      </c>
      <c r="F213" s="137" t="s">
        <v>181</v>
      </c>
      <c r="G213" s="138" t="s">
        <v>142</v>
      </c>
      <c r="H213" s="139">
        <v>5</v>
      </c>
      <c r="I213" s="140"/>
      <c r="J213" s="140">
        <f>ROUND(I213*H213,2)</f>
        <v>0</v>
      </c>
      <c r="K213" s="141"/>
      <c r="L213" s="142"/>
      <c r="M213" s="143" t="s">
        <v>3</v>
      </c>
      <c r="N213" s="144" t="s">
        <v>37</v>
      </c>
      <c r="O213" s="128">
        <v>0</v>
      </c>
      <c r="P213" s="128">
        <f>O213*H213</f>
        <v>0</v>
      </c>
      <c r="Q213" s="128">
        <v>1E-4</v>
      </c>
      <c r="R213" s="128">
        <f>Q213*H213</f>
        <v>5.0000000000000001E-4</v>
      </c>
      <c r="S213" s="128">
        <v>0</v>
      </c>
      <c r="T213" s="129">
        <f>S213*H213</f>
        <v>0</v>
      </c>
      <c r="AR213" s="130" t="s">
        <v>151</v>
      </c>
      <c r="AT213" s="130" t="s">
        <v>148</v>
      </c>
      <c r="AU213" s="130" t="s">
        <v>144</v>
      </c>
      <c r="AY213" s="15" t="s">
        <v>134</v>
      </c>
      <c r="BE213" s="131">
        <f>IF(N213="základní",J213,0)</f>
        <v>0</v>
      </c>
      <c r="BF213" s="131">
        <f>IF(N213="snížená",J213,0)</f>
        <v>0</v>
      </c>
      <c r="BG213" s="131">
        <f>IF(N213="zákl. přenesená",J213,0)</f>
        <v>0</v>
      </c>
      <c r="BH213" s="131">
        <f>IF(N213="sníž. přenesená",J213,0)</f>
        <v>0</v>
      </c>
      <c r="BI213" s="131">
        <f>IF(N213="nulová",J213,0)</f>
        <v>0</v>
      </c>
      <c r="BJ213" s="15" t="s">
        <v>73</v>
      </c>
      <c r="BK213" s="131">
        <f>ROUND(I213*H213,2)</f>
        <v>0</v>
      </c>
      <c r="BL213" s="15" t="s">
        <v>143</v>
      </c>
      <c r="BM213" s="130" t="s">
        <v>320</v>
      </c>
    </row>
    <row r="214" spans="2:65" s="12" customFormat="1">
      <c r="B214" s="145"/>
      <c r="D214" s="146" t="s">
        <v>153</v>
      </c>
      <c r="E214" s="147" t="s">
        <v>3</v>
      </c>
      <c r="F214" s="148" t="s">
        <v>321</v>
      </c>
      <c r="H214" s="149">
        <v>5</v>
      </c>
      <c r="L214" s="145"/>
      <c r="M214" s="150"/>
      <c r="T214" s="151"/>
      <c r="AT214" s="147" t="s">
        <v>153</v>
      </c>
      <c r="AU214" s="147" t="s">
        <v>144</v>
      </c>
      <c r="AV214" s="12" t="s">
        <v>75</v>
      </c>
      <c r="AW214" s="12" t="s">
        <v>28</v>
      </c>
      <c r="AX214" s="12" t="s">
        <v>73</v>
      </c>
      <c r="AY214" s="147" t="s">
        <v>134</v>
      </c>
    </row>
    <row r="215" spans="2:65" s="11" customFormat="1" ht="22.85" customHeight="1">
      <c r="B215" s="107"/>
      <c r="D215" s="108" t="s">
        <v>65</v>
      </c>
      <c r="E215" s="116" t="s">
        <v>322</v>
      </c>
      <c r="F215" s="116" t="s">
        <v>323</v>
      </c>
      <c r="J215" s="117">
        <f>BK215</f>
        <v>0</v>
      </c>
      <c r="L215" s="107"/>
      <c r="M215" s="111"/>
      <c r="P215" s="112">
        <f>P216+P235+P255</f>
        <v>307.59899999999999</v>
      </c>
      <c r="R215" s="112">
        <f>R216+R235+R255</f>
        <v>6.0000000000000001E-3</v>
      </c>
      <c r="T215" s="113">
        <f>T216+T235+T255</f>
        <v>0</v>
      </c>
      <c r="AR215" s="108" t="s">
        <v>75</v>
      </c>
      <c r="AT215" s="114" t="s">
        <v>65</v>
      </c>
      <c r="AU215" s="114" t="s">
        <v>73</v>
      </c>
      <c r="AY215" s="108" t="s">
        <v>134</v>
      </c>
      <c r="BK215" s="115">
        <f>BK216+BK235+BK255</f>
        <v>0</v>
      </c>
    </row>
    <row r="216" spans="2:65" s="11" customFormat="1" ht="20.85" customHeight="1">
      <c r="B216" s="107"/>
      <c r="D216" s="108" t="s">
        <v>65</v>
      </c>
      <c r="E216" s="116" t="s">
        <v>324</v>
      </c>
      <c r="F216" s="116" t="s">
        <v>325</v>
      </c>
      <c r="J216" s="117">
        <f>BK216</f>
        <v>0</v>
      </c>
      <c r="L216" s="107"/>
      <c r="M216" s="111"/>
      <c r="P216" s="112">
        <f>SUM(P217:P234)</f>
        <v>219.81699999999998</v>
      </c>
      <c r="R216" s="112">
        <f>SUM(R217:R234)</f>
        <v>3.7000000000000002E-3</v>
      </c>
      <c r="T216" s="113">
        <f>SUM(T217:T234)</f>
        <v>0</v>
      </c>
      <c r="AR216" s="108" t="s">
        <v>75</v>
      </c>
      <c r="AT216" s="114" t="s">
        <v>65</v>
      </c>
      <c r="AU216" s="114" t="s">
        <v>75</v>
      </c>
      <c r="AY216" s="108" t="s">
        <v>134</v>
      </c>
      <c r="BK216" s="115">
        <f>SUM(BK217:BK234)</f>
        <v>0</v>
      </c>
    </row>
    <row r="217" spans="2:65" s="1" customFormat="1" ht="24.3" customHeight="1">
      <c r="B217" s="118"/>
      <c r="C217" s="119" t="s">
        <v>326</v>
      </c>
      <c r="D217" s="119" t="s">
        <v>139</v>
      </c>
      <c r="E217" s="120" t="s">
        <v>327</v>
      </c>
      <c r="F217" s="121" t="s">
        <v>328</v>
      </c>
      <c r="G217" s="122" t="s">
        <v>142</v>
      </c>
      <c r="H217" s="123">
        <v>37</v>
      </c>
      <c r="I217" s="124"/>
      <c r="J217" s="124">
        <f>ROUND(I217*H217,2)</f>
        <v>0</v>
      </c>
      <c r="K217" s="125"/>
      <c r="L217" s="27"/>
      <c r="M217" s="126" t="s">
        <v>3</v>
      </c>
      <c r="N217" s="127" t="s">
        <v>37</v>
      </c>
      <c r="O217" s="128">
        <v>0.17499999999999999</v>
      </c>
      <c r="P217" s="128">
        <f>O217*H217</f>
        <v>6.4749999999999996</v>
      </c>
      <c r="Q217" s="128">
        <v>0</v>
      </c>
      <c r="R217" s="128">
        <f>Q217*H217</f>
        <v>0</v>
      </c>
      <c r="S217" s="128">
        <v>0</v>
      </c>
      <c r="T217" s="129">
        <f>S217*H217</f>
        <v>0</v>
      </c>
      <c r="AR217" s="130" t="s">
        <v>143</v>
      </c>
      <c r="AT217" s="130" t="s">
        <v>139</v>
      </c>
      <c r="AU217" s="130" t="s">
        <v>144</v>
      </c>
      <c r="AY217" s="15" t="s">
        <v>134</v>
      </c>
      <c r="BE217" s="131">
        <f>IF(N217="základní",J217,0)</f>
        <v>0</v>
      </c>
      <c r="BF217" s="131">
        <f>IF(N217="snížená",J217,0)</f>
        <v>0</v>
      </c>
      <c r="BG217" s="131">
        <f>IF(N217="zákl. přenesená",J217,0)</f>
        <v>0</v>
      </c>
      <c r="BH217" s="131">
        <f>IF(N217="sníž. přenesená",J217,0)</f>
        <v>0</v>
      </c>
      <c r="BI217" s="131">
        <f>IF(N217="nulová",J217,0)</f>
        <v>0</v>
      </c>
      <c r="BJ217" s="15" t="s">
        <v>73</v>
      </c>
      <c r="BK217" s="131">
        <f>ROUND(I217*H217,2)</f>
        <v>0</v>
      </c>
      <c r="BL217" s="15" t="s">
        <v>143</v>
      </c>
      <c r="BM217" s="130" t="s">
        <v>329</v>
      </c>
    </row>
    <row r="218" spans="2:65" s="1" customFormat="1">
      <c r="B218" s="27"/>
      <c r="D218" s="132" t="s">
        <v>146</v>
      </c>
      <c r="F218" s="133" t="s">
        <v>330</v>
      </c>
      <c r="L218" s="27"/>
      <c r="M218" s="134"/>
      <c r="T218" s="48"/>
      <c r="AT218" s="15" t="s">
        <v>146</v>
      </c>
      <c r="AU218" s="15" t="s">
        <v>144</v>
      </c>
    </row>
    <row r="219" spans="2:65" s="1" customFormat="1" ht="24.3" customHeight="1">
      <c r="B219" s="118"/>
      <c r="C219" s="135" t="s">
        <v>331</v>
      </c>
      <c r="D219" s="135" t="s">
        <v>148</v>
      </c>
      <c r="E219" s="136" t="s">
        <v>332</v>
      </c>
      <c r="F219" s="137" t="s">
        <v>333</v>
      </c>
      <c r="G219" s="138" t="s">
        <v>142</v>
      </c>
      <c r="H219" s="139">
        <v>37</v>
      </c>
      <c r="I219" s="140"/>
      <c r="J219" s="140">
        <f>ROUND(I219*H219,2)</f>
        <v>0</v>
      </c>
      <c r="K219" s="141"/>
      <c r="L219" s="142"/>
      <c r="M219" s="143" t="s">
        <v>3</v>
      </c>
      <c r="N219" s="144" t="s">
        <v>37</v>
      </c>
      <c r="O219" s="128">
        <v>0</v>
      </c>
      <c r="P219" s="128">
        <f>O219*H219</f>
        <v>0</v>
      </c>
      <c r="Q219" s="128">
        <v>1E-4</v>
      </c>
      <c r="R219" s="128">
        <f>Q219*H219</f>
        <v>3.7000000000000002E-3</v>
      </c>
      <c r="S219" s="128">
        <v>0</v>
      </c>
      <c r="T219" s="129">
        <f>S219*H219</f>
        <v>0</v>
      </c>
      <c r="AR219" s="130" t="s">
        <v>151</v>
      </c>
      <c r="AT219" s="130" t="s">
        <v>148</v>
      </c>
      <c r="AU219" s="130" t="s">
        <v>144</v>
      </c>
      <c r="AY219" s="15" t="s">
        <v>134</v>
      </c>
      <c r="BE219" s="131">
        <f>IF(N219="základní",J219,0)</f>
        <v>0</v>
      </c>
      <c r="BF219" s="131">
        <f>IF(N219="snížená",J219,0)</f>
        <v>0</v>
      </c>
      <c r="BG219" s="131">
        <f>IF(N219="zákl. přenesená",J219,0)</f>
        <v>0</v>
      </c>
      <c r="BH219" s="131">
        <f>IF(N219="sníž. přenesená",J219,0)</f>
        <v>0</v>
      </c>
      <c r="BI219" s="131">
        <f>IF(N219="nulová",J219,0)</f>
        <v>0</v>
      </c>
      <c r="BJ219" s="15" t="s">
        <v>73</v>
      </c>
      <c r="BK219" s="131">
        <f>ROUND(I219*H219,2)</f>
        <v>0</v>
      </c>
      <c r="BL219" s="15" t="s">
        <v>143</v>
      </c>
      <c r="BM219" s="130" t="s">
        <v>334</v>
      </c>
    </row>
    <row r="220" spans="2:65" s="12" customFormat="1">
      <c r="B220" s="145"/>
      <c r="D220" s="146" t="s">
        <v>153</v>
      </c>
      <c r="E220" s="147" t="s">
        <v>3</v>
      </c>
      <c r="F220" s="148" t="s">
        <v>335</v>
      </c>
      <c r="H220" s="149">
        <v>37</v>
      </c>
      <c r="L220" s="145"/>
      <c r="M220" s="150"/>
      <c r="T220" s="151"/>
      <c r="AT220" s="147" t="s">
        <v>153</v>
      </c>
      <c r="AU220" s="147" t="s">
        <v>144</v>
      </c>
      <c r="AV220" s="12" t="s">
        <v>75</v>
      </c>
      <c r="AW220" s="12" t="s">
        <v>28</v>
      </c>
      <c r="AX220" s="12" t="s">
        <v>73</v>
      </c>
      <c r="AY220" s="147" t="s">
        <v>134</v>
      </c>
    </row>
    <row r="221" spans="2:65" s="1" customFormat="1" ht="24.3" customHeight="1">
      <c r="B221" s="118"/>
      <c r="C221" s="119" t="s">
        <v>336</v>
      </c>
      <c r="D221" s="119" t="s">
        <v>139</v>
      </c>
      <c r="E221" s="120" t="s">
        <v>197</v>
      </c>
      <c r="F221" s="121" t="s">
        <v>198</v>
      </c>
      <c r="G221" s="122" t="s">
        <v>142</v>
      </c>
      <c r="H221" s="123">
        <v>74</v>
      </c>
      <c r="I221" s="124"/>
      <c r="J221" s="124">
        <f>ROUND(I221*H221,2)</f>
        <v>0</v>
      </c>
      <c r="K221" s="125"/>
      <c r="L221" s="27"/>
      <c r="M221" s="126" t="s">
        <v>3</v>
      </c>
      <c r="N221" s="127" t="s">
        <v>37</v>
      </c>
      <c r="O221" s="128">
        <v>0.19500000000000001</v>
      </c>
      <c r="P221" s="128">
        <f>O221*H221</f>
        <v>14.43</v>
      </c>
      <c r="Q221" s="128">
        <v>0</v>
      </c>
      <c r="R221" s="128">
        <f>Q221*H221</f>
        <v>0</v>
      </c>
      <c r="S221" s="128">
        <v>0</v>
      </c>
      <c r="T221" s="129">
        <f>S221*H221</f>
        <v>0</v>
      </c>
      <c r="AR221" s="130" t="s">
        <v>143</v>
      </c>
      <c r="AT221" s="130" t="s">
        <v>139</v>
      </c>
      <c r="AU221" s="130" t="s">
        <v>144</v>
      </c>
      <c r="AY221" s="15" t="s">
        <v>134</v>
      </c>
      <c r="BE221" s="131">
        <f>IF(N221="základní",J221,0)</f>
        <v>0</v>
      </c>
      <c r="BF221" s="131">
        <f>IF(N221="snížená",J221,0)</f>
        <v>0</v>
      </c>
      <c r="BG221" s="131">
        <f>IF(N221="zákl. přenesená",J221,0)</f>
        <v>0</v>
      </c>
      <c r="BH221" s="131">
        <f>IF(N221="sníž. přenesená",J221,0)</f>
        <v>0</v>
      </c>
      <c r="BI221" s="131">
        <f>IF(N221="nulová",J221,0)</f>
        <v>0</v>
      </c>
      <c r="BJ221" s="15" t="s">
        <v>73</v>
      </c>
      <c r="BK221" s="131">
        <f>ROUND(I221*H221,2)</f>
        <v>0</v>
      </c>
      <c r="BL221" s="15" t="s">
        <v>143</v>
      </c>
      <c r="BM221" s="130" t="s">
        <v>337</v>
      </c>
    </row>
    <row r="222" spans="2:65" s="1" customFormat="1">
      <c r="B222" s="27"/>
      <c r="D222" s="132" t="s">
        <v>146</v>
      </c>
      <c r="F222" s="133" t="s">
        <v>200</v>
      </c>
      <c r="L222" s="27"/>
      <c r="M222" s="134"/>
      <c r="T222" s="48"/>
      <c r="AT222" s="15" t="s">
        <v>146</v>
      </c>
      <c r="AU222" s="15" t="s">
        <v>144</v>
      </c>
    </row>
    <row r="223" spans="2:65" s="12" customFormat="1">
      <c r="B223" s="145"/>
      <c r="D223" s="146" t="s">
        <v>153</v>
      </c>
      <c r="E223" s="147" t="s">
        <v>3</v>
      </c>
      <c r="F223" s="148" t="s">
        <v>338</v>
      </c>
      <c r="H223" s="149">
        <v>74</v>
      </c>
      <c r="L223" s="145"/>
      <c r="M223" s="150"/>
      <c r="T223" s="151"/>
      <c r="AT223" s="147" t="s">
        <v>153</v>
      </c>
      <c r="AU223" s="147" t="s">
        <v>144</v>
      </c>
      <c r="AV223" s="12" t="s">
        <v>75</v>
      </c>
      <c r="AW223" s="12" t="s">
        <v>28</v>
      </c>
      <c r="AX223" s="12" t="s">
        <v>73</v>
      </c>
      <c r="AY223" s="147" t="s">
        <v>134</v>
      </c>
    </row>
    <row r="224" spans="2:65" s="1" customFormat="1" ht="24.3" customHeight="1">
      <c r="B224" s="118"/>
      <c r="C224" s="119" t="s">
        <v>339</v>
      </c>
      <c r="D224" s="119" t="s">
        <v>139</v>
      </c>
      <c r="E224" s="120" t="s">
        <v>340</v>
      </c>
      <c r="F224" s="121" t="s">
        <v>341</v>
      </c>
      <c r="G224" s="122" t="s">
        <v>142</v>
      </c>
      <c r="H224" s="123">
        <v>74</v>
      </c>
      <c r="I224" s="124"/>
      <c r="J224" s="124">
        <f>ROUND(I224*H224,2)</f>
        <v>0</v>
      </c>
      <c r="K224" s="125"/>
      <c r="L224" s="27"/>
      <c r="M224" s="126" t="s">
        <v>3</v>
      </c>
      <c r="N224" s="127" t="s">
        <v>37</v>
      </c>
      <c r="O224" s="128">
        <v>0.37</v>
      </c>
      <c r="P224" s="128">
        <f>O224*H224</f>
        <v>27.38</v>
      </c>
      <c r="Q224" s="128">
        <v>0</v>
      </c>
      <c r="R224" s="128">
        <f>Q224*H224</f>
        <v>0</v>
      </c>
      <c r="S224" s="128">
        <v>0</v>
      </c>
      <c r="T224" s="129">
        <f>S224*H224</f>
        <v>0</v>
      </c>
      <c r="AR224" s="130" t="s">
        <v>143</v>
      </c>
      <c r="AT224" s="130" t="s">
        <v>139</v>
      </c>
      <c r="AU224" s="130" t="s">
        <v>144</v>
      </c>
      <c r="AY224" s="15" t="s">
        <v>134</v>
      </c>
      <c r="BE224" s="131">
        <f>IF(N224="základní",J224,0)</f>
        <v>0</v>
      </c>
      <c r="BF224" s="131">
        <f>IF(N224="snížená",J224,0)</f>
        <v>0</v>
      </c>
      <c r="BG224" s="131">
        <f>IF(N224="zákl. přenesená",J224,0)</f>
        <v>0</v>
      </c>
      <c r="BH224" s="131">
        <f>IF(N224="sníž. přenesená",J224,0)</f>
        <v>0</v>
      </c>
      <c r="BI224" s="131">
        <f>IF(N224="nulová",J224,0)</f>
        <v>0</v>
      </c>
      <c r="BJ224" s="15" t="s">
        <v>73</v>
      </c>
      <c r="BK224" s="131">
        <f>ROUND(I224*H224,2)</f>
        <v>0</v>
      </c>
      <c r="BL224" s="15" t="s">
        <v>143</v>
      </c>
      <c r="BM224" s="130" t="s">
        <v>342</v>
      </c>
    </row>
    <row r="225" spans="2:65" s="1" customFormat="1">
      <c r="B225" s="27"/>
      <c r="D225" s="132" t="s">
        <v>146</v>
      </c>
      <c r="F225" s="133" t="s">
        <v>343</v>
      </c>
      <c r="L225" s="27"/>
      <c r="M225" s="134"/>
      <c r="T225" s="48"/>
      <c r="AT225" s="15" t="s">
        <v>146</v>
      </c>
      <c r="AU225" s="15" t="s">
        <v>144</v>
      </c>
    </row>
    <row r="226" spans="2:65" s="12" customFormat="1">
      <c r="B226" s="145"/>
      <c r="D226" s="146" t="s">
        <v>153</v>
      </c>
      <c r="E226" s="147" t="s">
        <v>3</v>
      </c>
      <c r="F226" s="148" t="s">
        <v>338</v>
      </c>
      <c r="H226" s="149">
        <v>74</v>
      </c>
      <c r="L226" s="145"/>
      <c r="M226" s="150"/>
      <c r="T226" s="151"/>
      <c r="AT226" s="147" t="s">
        <v>153</v>
      </c>
      <c r="AU226" s="147" t="s">
        <v>144</v>
      </c>
      <c r="AV226" s="12" t="s">
        <v>75</v>
      </c>
      <c r="AW226" s="12" t="s">
        <v>28</v>
      </c>
      <c r="AX226" s="12" t="s">
        <v>73</v>
      </c>
      <c r="AY226" s="147" t="s">
        <v>134</v>
      </c>
    </row>
    <row r="227" spans="2:65" s="1" customFormat="1" ht="24.3" customHeight="1">
      <c r="B227" s="118"/>
      <c r="C227" s="119" t="s">
        <v>344</v>
      </c>
      <c r="D227" s="119" t="s">
        <v>139</v>
      </c>
      <c r="E227" s="120" t="s">
        <v>208</v>
      </c>
      <c r="F227" s="121" t="s">
        <v>209</v>
      </c>
      <c r="G227" s="122" t="s">
        <v>142</v>
      </c>
      <c r="H227" s="123">
        <v>74</v>
      </c>
      <c r="I227" s="124"/>
      <c r="J227" s="124">
        <f>ROUND(I227*H227,2)</f>
        <v>0</v>
      </c>
      <c r="K227" s="125"/>
      <c r="L227" s="27"/>
      <c r="M227" s="126" t="s">
        <v>3</v>
      </c>
      <c r="N227" s="127" t="s">
        <v>37</v>
      </c>
      <c r="O227" s="128">
        <v>1.7999999999999999E-2</v>
      </c>
      <c r="P227" s="128">
        <f>O227*H227</f>
        <v>1.3319999999999999</v>
      </c>
      <c r="Q227" s="128">
        <v>0</v>
      </c>
      <c r="R227" s="128">
        <f>Q227*H227</f>
        <v>0</v>
      </c>
      <c r="S227" s="128">
        <v>0</v>
      </c>
      <c r="T227" s="129">
        <f>S227*H227</f>
        <v>0</v>
      </c>
      <c r="AR227" s="130" t="s">
        <v>143</v>
      </c>
      <c r="AT227" s="130" t="s">
        <v>139</v>
      </c>
      <c r="AU227" s="130" t="s">
        <v>144</v>
      </c>
      <c r="AY227" s="15" t="s">
        <v>134</v>
      </c>
      <c r="BE227" s="131">
        <f>IF(N227="základní",J227,0)</f>
        <v>0</v>
      </c>
      <c r="BF227" s="131">
        <f>IF(N227="snížená",J227,0)</f>
        <v>0</v>
      </c>
      <c r="BG227" s="131">
        <f>IF(N227="zákl. přenesená",J227,0)</f>
        <v>0</v>
      </c>
      <c r="BH227" s="131">
        <f>IF(N227="sníž. přenesená",J227,0)</f>
        <v>0</v>
      </c>
      <c r="BI227" s="131">
        <f>IF(N227="nulová",J227,0)</f>
        <v>0</v>
      </c>
      <c r="BJ227" s="15" t="s">
        <v>73</v>
      </c>
      <c r="BK227" s="131">
        <f>ROUND(I227*H227,2)</f>
        <v>0</v>
      </c>
      <c r="BL227" s="15" t="s">
        <v>143</v>
      </c>
      <c r="BM227" s="130" t="s">
        <v>345</v>
      </c>
    </row>
    <row r="228" spans="2:65" s="1" customFormat="1">
      <c r="B228" s="27"/>
      <c r="D228" s="132" t="s">
        <v>146</v>
      </c>
      <c r="F228" s="133" t="s">
        <v>211</v>
      </c>
      <c r="L228" s="27"/>
      <c r="M228" s="134"/>
      <c r="T228" s="48"/>
      <c r="AT228" s="15" t="s">
        <v>146</v>
      </c>
      <c r="AU228" s="15" t="s">
        <v>144</v>
      </c>
    </row>
    <row r="229" spans="2:65" s="12" customFormat="1">
      <c r="B229" s="145"/>
      <c r="D229" s="146" t="s">
        <v>153</v>
      </c>
      <c r="E229" s="147" t="s">
        <v>3</v>
      </c>
      <c r="F229" s="148" t="s">
        <v>338</v>
      </c>
      <c r="H229" s="149">
        <v>74</v>
      </c>
      <c r="L229" s="145"/>
      <c r="M229" s="150"/>
      <c r="T229" s="151"/>
      <c r="AT229" s="147" t="s">
        <v>153</v>
      </c>
      <c r="AU229" s="147" t="s">
        <v>144</v>
      </c>
      <c r="AV229" s="12" t="s">
        <v>75</v>
      </c>
      <c r="AW229" s="12" t="s">
        <v>28</v>
      </c>
      <c r="AX229" s="12" t="s">
        <v>73</v>
      </c>
      <c r="AY229" s="147" t="s">
        <v>134</v>
      </c>
    </row>
    <row r="230" spans="2:65" s="1" customFormat="1" ht="77.95" customHeight="1">
      <c r="B230" s="118"/>
      <c r="C230" s="135" t="s">
        <v>346</v>
      </c>
      <c r="D230" s="135" t="s">
        <v>148</v>
      </c>
      <c r="E230" s="136" t="s">
        <v>347</v>
      </c>
      <c r="F230" s="137" t="s">
        <v>348</v>
      </c>
      <c r="G230" s="138" t="s">
        <v>142</v>
      </c>
      <c r="H230" s="139">
        <v>74</v>
      </c>
      <c r="I230" s="140"/>
      <c r="J230" s="140">
        <f>ROUND(I230*H230,2)</f>
        <v>0</v>
      </c>
      <c r="K230" s="141"/>
      <c r="L230" s="142"/>
      <c r="M230" s="143" t="s">
        <v>3</v>
      </c>
      <c r="N230" s="144" t="s">
        <v>37</v>
      </c>
      <c r="O230" s="128">
        <v>0</v>
      </c>
      <c r="P230" s="128">
        <f>O230*H230</f>
        <v>0</v>
      </c>
      <c r="Q230" s="128">
        <v>0</v>
      </c>
      <c r="R230" s="128">
        <f>Q230*H230</f>
        <v>0</v>
      </c>
      <c r="S230" s="128">
        <v>0</v>
      </c>
      <c r="T230" s="129">
        <f>S230*H230</f>
        <v>0</v>
      </c>
      <c r="AR230" s="130" t="s">
        <v>151</v>
      </c>
      <c r="AT230" s="130" t="s">
        <v>148</v>
      </c>
      <c r="AU230" s="130" t="s">
        <v>144</v>
      </c>
      <c r="AY230" s="15" t="s">
        <v>134</v>
      </c>
      <c r="BE230" s="131">
        <f>IF(N230="základní",J230,0)</f>
        <v>0</v>
      </c>
      <c r="BF230" s="131">
        <f>IF(N230="snížená",J230,0)</f>
        <v>0</v>
      </c>
      <c r="BG230" s="131">
        <f>IF(N230="zákl. přenesená",J230,0)</f>
        <v>0</v>
      </c>
      <c r="BH230" s="131">
        <f>IF(N230="sníž. přenesená",J230,0)</f>
        <v>0</v>
      </c>
      <c r="BI230" s="131">
        <f>IF(N230="nulová",J230,0)</f>
        <v>0</v>
      </c>
      <c r="BJ230" s="15" t="s">
        <v>73</v>
      </c>
      <c r="BK230" s="131">
        <f>ROUND(I230*H230,2)</f>
        <v>0</v>
      </c>
      <c r="BL230" s="15" t="s">
        <v>143</v>
      </c>
      <c r="BM230" s="130" t="s">
        <v>349</v>
      </c>
    </row>
    <row r="231" spans="2:65" s="12" customFormat="1">
      <c r="B231" s="145"/>
      <c r="D231" s="146" t="s">
        <v>153</v>
      </c>
      <c r="E231" s="147" t="s">
        <v>3</v>
      </c>
      <c r="F231" s="148" t="s">
        <v>338</v>
      </c>
      <c r="H231" s="149">
        <v>74</v>
      </c>
      <c r="L231" s="145"/>
      <c r="M231" s="150"/>
      <c r="T231" s="151"/>
      <c r="AT231" s="147" t="s">
        <v>153</v>
      </c>
      <c r="AU231" s="147" t="s">
        <v>144</v>
      </c>
      <c r="AV231" s="12" t="s">
        <v>75</v>
      </c>
      <c r="AW231" s="12" t="s">
        <v>28</v>
      </c>
      <c r="AX231" s="12" t="s">
        <v>73</v>
      </c>
      <c r="AY231" s="147" t="s">
        <v>134</v>
      </c>
    </row>
    <row r="232" spans="2:65" s="1" customFormat="1" ht="16.45" customHeight="1">
      <c r="B232" s="118"/>
      <c r="C232" s="119" t="s">
        <v>350</v>
      </c>
      <c r="D232" s="119" t="s">
        <v>139</v>
      </c>
      <c r="E232" s="120" t="s">
        <v>213</v>
      </c>
      <c r="F232" s="121" t="s">
        <v>214</v>
      </c>
      <c r="G232" s="122" t="s">
        <v>142</v>
      </c>
      <c r="H232" s="123">
        <v>74</v>
      </c>
      <c r="I232" s="124"/>
      <c r="J232" s="124">
        <f>ROUND(I232*H232,2)</f>
        <v>0</v>
      </c>
      <c r="K232" s="125"/>
      <c r="L232" s="27"/>
      <c r="M232" s="126" t="s">
        <v>3</v>
      </c>
      <c r="N232" s="127" t="s">
        <v>37</v>
      </c>
      <c r="O232" s="128">
        <v>2.2999999999999998</v>
      </c>
      <c r="P232" s="128">
        <f>O232*H232</f>
        <v>170.2</v>
      </c>
      <c r="Q232" s="128">
        <v>0</v>
      </c>
      <c r="R232" s="128">
        <f>Q232*H232</f>
        <v>0</v>
      </c>
      <c r="S232" s="128">
        <v>0</v>
      </c>
      <c r="T232" s="129">
        <f>S232*H232</f>
        <v>0</v>
      </c>
      <c r="AR232" s="130" t="s">
        <v>143</v>
      </c>
      <c r="AT232" s="130" t="s">
        <v>139</v>
      </c>
      <c r="AU232" s="130" t="s">
        <v>144</v>
      </c>
      <c r="AY232" s="15" t="s">
        <v>134</v>
      </c>
      <c r="BE232" s="131">
        <f>IF(N232="základní",J232,0)</f>
        <v>0</v>
      </c>
      <c r="BF232" s="131">
        <f>IF(N232="snížená",J232,0)</f>
        <v>0</v>
      </c>
      <c r="BG232" s="131">
        <f>IF(N232="zákl. přenesená",J232,0)</f>
        <v>0</v>
      </c>
      <c r="BH232" s="131">
        <f>IF(N232="sníž. přenesená",J232,0)</f>
        <v>0</v>
      </c>
      <c r="BI232" s="131">
        <f>IF(N232="nulová",J232,0)</f>
        <v>0</v>
      </c>
      <c r="BJ232" s="15" t="s">
        <v>73</v>
      </c>
      <c r="BK232" s="131">
        <f>ROUND(I232*H232,2)</f>
        <v>0</v>
      </c>
      <c r="BL232" s="15" t="s">
        <v>143</v>
      </c>
      <c r="BM232" s="130" t="s">
        <v>351</v>
      </c>
    </row>
    <row r="233" spans="2:65" s="1" customFormat="1" ht="16.45" customHeight="1">
      <c r="B233" s="118"/>
      <c r="C233" s="135" t="s">
        <v>352</v>
      </c>
      <c r="D233" s="135" t="s">
        <v>148</v>
      </c>
      <c r="E233" s="136" t="s">
        <v>221</v>
      </c>
      <c r="F233" s="137" t="s">
        <v>222</v>
      </c>
      <c r="G233" s="138" t="s">
        <v>142</v>
      </c>
      <c r="H233" s="139">
        <v>74</v>
      </c>
      <c r="I233" s="140"/>
      <c r="J233" s="140">
        <f>ROUND(I233*H233,2)</f>
        <v>0</v>
      </c>
      <c r="K233" s="141"/>
      <c r="L233" s="142"/>
      <c r="M233" s="143" t="s">
        <v>3</v>
      </c>
      <c r="N233" s="144" t="s">
        <v>37</v>
      </c>
      <c r="O233" s="128">
        <v>0</v>
      </c>
      <c r="P233" s="128">
        <f>O233*H233</f>
        <v>0</v>
      </c>
      <c r="Q233" s="128">
        <v>0</v>
      </c>
      <c r="R233" s="128">
        <f>Q233*H233</f>
        <v>0</v>
      </c>
      <c r="S233" s="128">
        <v>0</v>
      </c>
      <c r="T233" s="129">
        <f>S233*H233</f>
        <v>0</v>
      </c>
      <c r="AR233" s="130" t="s">
        <v>151</v>
      </c>
      <c r="AT233" s="130" t="s">
        <v>148</v>
      </c>
      <c r="AU233" s="130" t="s">
        <v>144</v>
      </c>
      <c r="AY233" s="15" t="s">
        <v>134</v>
      </c>
      <c r="BE233" s="131">
        <f>IF(N233="základní",J233,0)</f>
        <v>0</v>
      </c>
      <c r="BF233" s="131">
        <f>IF(N233="snížená",J233,0)</f>
        <v>0</v>
      </c>
      <c r="BG233" s="131">
        <f>IF(N233="zákl. přenesená",J233,0)</f>
        <v>0</v>
      </c>
      <c r="BH233" s="131">
        <f>IF(N233="sníž. přenesená",J233,0)</f>
        <v>0</v>
      </c>
      <c r="BI233" s="131">
        <f>IF(N233="nulová",J233,0)</f>
        <v>0</v>
      </c>
      <c r="BJ233" s="15" t="s">
        <v>73</v>
      </c>
      <c r="BK233" s="131">
        <f>ROUND(I233*H233,2)</f>
        <v>0</v>
      </c>
      <c r="BL233" s="15" t="s">
        <v>143</v>
      </c>
      <c r="BM233" s="130" t="s">
        <v>353</v>
      </c>
    </row>
    <row r="234" spans="2:65" s="12" customFormat="1">
      <c r="B234" s="145"/>
      <c r="D234" s="146" t="s">
        <v>153</v>
      </c>
      <c r="E234" s="147" t="s">
        <v>3</v>
      </c>
      <c r="F234" s="148" t="s">
        <v>338</v>
      </c>
      <c r="H234" s="149">
        <v>74</v>
      </c>
      <c r="L234" s="145"/>
      <c r="M234" s="150"/>
      <c r="T234" s="151"/>
      <c r="AT234" s="147" t="s">
        <v>153</v>
      </c>
      <c r="AU234" s="147" t="s">
        <v>144</v>
      </c>
      <c r="AV234" s="12" t="s">
        <v>75</v>
      </c>
      <c r="AW234" s="12" t="s">
        <v>28</v>
      </c>
      <c r="AX234" s="12" t="s">
        <v>73</v>
      </c>
      <c r="AY234" s="147" t="s">
        <v>134</v>
      </c>
    </row>
    <row r="235" spans="2:65" s="11" customFormat="1" ht="20.85" customHeight="1">
      <c r="B235" s="107"/>
      <c r="D235" s="108" t="s">
        <v>65</v>
      </c>
      <c r="E235" s="116" t="s">
        <v>354</v>
      </c>
      <c r="F235" s="116" t="s">
        <v>355</v>
      </c>
      <c r="J235" s="117">
        <f>BK235</f>
        <v>0</v>
      </c>
      <c r="L235" s="107"/>
      <c r="M235" s="111"/>
      <c r="P235" s="112">
        <f>SUM(P236:P254)</f>
        <v>64.217999999999989</v>
      </c>
      <c r="R235" s="112">
        <f>SUM(R236:R254)</f>
        <v>2.1000000000000003E-3</v>
      </c>
      <c r="T235" s="113">
        <f>SUM(T236:T254)</f>
        <v>0</v>
      </c>
      <c r="AR235" s="108" t="s">
        <v>75</v>
      </c>
      <c r="AT235" s="114" t="s">
        <v>65</v>
      </c>
      <c r="AU235" s="114" t="s">
        <v>75</v>
      </c>
      <c r="AY235" s="108" t="s">
        <v>134</v>
      </c>
      <c r="BK235" s="115">
        <f>SUM(BK236:BK254)</f>
        <v>0</v>
      </c>
    </row>
    <row r="236" spans="2:65" s="1" customFormat="1" ht="24.3" customHeight="1">
      <c r="B236" s="118"/>
      <c r="C236" s="119" t="s">
        <v>356</v>
      </c>
      <c r="D236" s="119" t="s">
        <v>139</v>
      </c>
      <c r="E236" s="120" t="s">
        <v>327</v>
      </c>
      <c r="F236" s="121" t="s">
        <v>328</v>
      </c>
      <c r="G236" s="122" t="s">
        <v>142</v>
      </c>
      <c r="H236" s="123">
        <v>21</v>
      </c>
      <c r="I236" s="124"/>
      <c r="J236" s="124">
        <f>ROUND(I236*H236,2)</f>
        <v>0</v>
      </c>
      <c r="K236" s="125"/>
      <c r="L236" s="27"/>
      <c r="M236" s="126" t="s">
        <v>3</v>
      </c>
      <c r="N236" s="127" t="s">
        <v>37</v>
      </c>
      <c r="O236" s="128">
        <v>0.17499999999999999</v>
      </c>
      <c r="P236" s="128">
        <f>O236*H236</f>
        <v>3.6749999999999998</v>
      </c>
      <c r="Q236" s="128">
        <v>0</v>
      </c>
      <c r="R236" s="128">
        <f>Q236*H236</f>
        <v>0</v>
      </c>
      <c r="S236" s="128">
        <v>0</v>
      </c>
      <c r="T236" s="129">
        <f>S236*H236</f>
        <v>0</v>
      </c>
      <c r="AR236" s="130" t="s">
        <v>143</v>
      </c>
      <c r="AT236" s="130" t="s">
        <v>139</v>
      </c>
      <c r="AU236" s="130" t="s">
        <v>144</v>
      </c>
      <c r="AY236" s="15" t="s">
        <v>134</v>
      </c>
      <c r="BE236" s="131">
        <f>IF(N236="základní",J236,0)</f>
        <v>0</v>
      </c>
      <c r="BF236" s="131">
        <f>IF(N236="snížená",J236,0)</f>
        <v>0</v>
      </c>
      <c r="BG236" s="131">
        <f>IF(N236="zákl. přenesená",J236,0)</f>
        <v>0</v>
      </c>
      <c r="BH236" s="131">
        <f>IF(N236="sníž. přenesená",J236,0)</f>
        <v>0</v>
      </c>
      <c r="BI236" s="131">
        <f>IF(N236="nulová",J236,0)</f>
        <v>0</v>
      </c>
      <c r="BJ236" s="15" t="s">
        <v>73</v>
      </c>
      <c r="BK236" s="131">
        <f>ROUND(I236*H236,2)</f>
        <v>0</v>
      </c>
      <c r="BL236" s="15" t="s">
        <v>143</v>
      </c>
      <c r="BM236" s="130" t="s">
        <v>357</v>
      </c>
    </row>
    <row r="237" spans="2:65" s="1" customFormat="1">
      <c r="B237" s="27"/>
      <c r="D237" s="132" t="s">
        <v>146</v>
      </c>
      <c r="F237" s="133" t="s">
        <v>330</v>
      </c>
      <c r="L237" s="27"/>
      <c r="M237" s="134"/>
      <c r="T237" s="48"/>
      <c r="AT237" s="15" t="s">
        <v>146</v>
      </c>
      <c r="AU237" s="15" t="s">
        <v>144</v>
      </c>
    </row>
    <row r="238" spans="2:65" s="12" customFormat="1">
      <c r="B238" s="145"/>
      <c r="D238" s="146" t="s">
        <v>153</v>
      </c>
      <c r="E238" s="147" t="s">
        <v>3</v>
      </c>
      <c r="F238" s="148" t="s">
        <v>358</v>
      </c>
      <c r="H238" s="149">
        <v>21</v>
      </c>
      <c r="L238" s="145"/>
      <c r="M238" s="150"/>
      <c r="T238" s="151"/>
      <c r="AT238" s="147" t="s">
        <v>153</v>
      </c>
      <c r="AU238" s="147" t="s">
        <v>144</v>
      </c>
      <c r="AV238" s="12" t="s">
        <v>75</v>
      </c>
      <c r="AW238" s="12" t="s">
        <v>28</v>
      </c>
      <c r="AX238" s="12" t="s">
        <v>73</v>
      </c>
      <c r="AY238" s="147" t="s">
        <v>134</v>
      </c>
    </row>
    <row r="239" spans="2:65" s="1" customFormat="1" ht="24.3" customHeight="1">
      <c r="B239" s="118"/>
      <c r="C239" s="135" t="s">
        <v>359</v>
      </c>
      <c r="D239" s="135" t="s">
        <v>148</v>
      </c>
      <c r="E239" s="136" t="s">
        <v>332</v>
      </c>
      <c r="F239" s="137" t="s">
        <v>333</v>
      </c>
      <c r="G239" s="138" t="s">
        <v>142</v>
      </c>
      <c r="H239" s="139">
        <v>21</v>
      </c>
      <c r="I239" s="140"/>
      <c r="J239" s="140">
        <f>ROUND(I239*H239,2)</f>
        <v>0</v>
      </c>
      <c r="K239" s="141"/>
      <c r="L239" s="142"/>
      <c r="M239" s="143" t="s">
        <v>3</v>
      </c>
      <c r="N239" s="144" t="s">
        <v>37</v>
      </c>
      <c r="O239" s="128">
        <v>0</v>
      </c>
      <c r="P239" s="128">
        <f>O239*H239</f>
        <v>0</v>
      </c>
      <c r="Q239" s="128">
        <v>1E-4</v>
      </c>
      <c r="R239" s="128">
        <f>Q239*H239</f>
        <v>2.1000000000000003E-3</v>
      </c>
      <c r="S239" s="128">
        <v>0</v>
      </c>
      <c r="T239" s="129">
        <f>S239*H239</f>
        <v>0</v>
      </c>
      <c r="AR239" s="130" t="s">
        <v>151</v>
      </c>
      <c r="AT239" s="130" t="s">
        <v>148</v>
      </c>
      <c r="AU239" s="130" t="s">
        <v>144</v>
      </c>
      <c r="AY239" s="15" t="s">
        <v>134</v>
      </c>
      <c r="BE239" s="131">
        <f>IF(N239="základní",J239,0)</f>
        <v>0</v>
      </c>
      <c r="BF239" s="131">
        <f>IF(N239="snížená",J239,0)</f>
        <v>0</v>
      </c>
      <c r="BG239" s="131">
        <f>IF(N239="zákl. přenesená",J239,0)</f>
        <v>0</v>
      </c>
      <c r="BH239" s="131">
        <f>IF(N239="sníž. přenesená",J239,0)</f>
        <v>0</v>
      </c>
      <c r="BI239" s="131">
        <f>IF(N239="nulová",J239,0)</f>
        <v>0</v>
      </c>
      <c r="BJ239" s="15" t="s">
        <v>73</v>
      </c>
      <c r="BK239" s="131">
        <f>ROUND(I239*H239,2)</f>
        <v>0</v>
      </c>
      <c r="BL239" s="15" t="s">
        <v>143</v>
      </c>
      <c r="BM239" s="130" t="s">
        <v>360</v>
      </c>
    </row>
    <row r="240" spans="2:65" s="12" customFormat="1">
      <c r="B240" s="145"/>
      <c r="D240" s="146" t="s">
        <v>153</v>
      </c>
      <c r="E240" s="147" t="s">
        <v>3</v>
      </c>
      <c r="F240" s="148" t="s">
        <v>358</v>
      </c>
      <c r="H240" s="149">
        <v>21</v>
      </c>
      <c r="L240" s="145"/>
      <c r="M240" s="150"/>
      <c r="T240" s="151"/>
      <c r="AT240" s="147" t="s">
        <v>153</v>
      </c>
      <c r="AU240" s="147" t="s">
        <v>144</v>
      </c>
      <c r="AV240" s="12" t="s">
        <v>75</v>
      </c>
      <c r="AW240" s="12" t="s">
        <v>28</v>
      </c>
      <c r="AX240" s="12" t="s">
        <v>73</v>
      </c>
      <c r="AY240" s="147" t="s">
        <v>134</v>
      </c>
    </row>
    <row r="241" spans="2:65" s="1" customFormat="1" ht="24.3" customHeight="1">
      <c r="B241" s="118"/>
      <c r="C241" s="119" t="s">
        <v>361</v>
      </c>
      <c r="D241" s="119" t="s">
        <v>139</v>
      </c>
      <c r="E241" s="120" t="s">
        <v>197</v>
      </c>
      <c r="F241" s="121" t="s">
        <v>198</v>
      </c>
      <c r="G241" s="122" t="s">
        <v>142</v>
      </c>
      <c r="H241" s="123">
        <v>21</v>
      </c>
      <c r="I241" s="124"/>
      <c r="J241" s="124">
        <f>ROUND(I241*H241,2)</f>
        <v>0</v>
      </c>
      <c r="K241" s="125"/>
      <c r="L241" s="27"/>
      <c r="M241" s="126" t="s">
        <v>3</v>
      </c>
      <c r="N241" s="127" t="s">
        <v>37</v>
      </c>
      <c r="O241" s="128">
        <v>0.19500000000000001</v>
      </c>
      <c r="P241" s="128">
        <f>O241*H241</f>
        <v>4.0949999999999998</v>
      </c>
      <c r="Q241" s="128">
        <v>0</v>
      </c>
      <c r="R241" s="128">
        <f>Q241*H241</f>
        <v>0</v>
      </c>
      <c r="S241" s="128">
        <v>0</v>
      </c>
      <c r="T241" s="129">
        <f>S241*H241</f>
        <v>0</v>
      </c>
      <c r="AR241" s="130" t="s">
        <v>143</v>
      </c>
      <c r="AT241" s="130" t="s">
        <v>139</v>
      </c>
      <c r="AU241" s="130" t="s">
        <v>144</v>
      </c>
      <c r="AY241" s="15" t="s">
        <v>134</v>
      </c>
      <c r="BE241" s="131">
        <f>IF(N241="základní",J241,0)</f>
        <v>0</v>
      </c>
      <c r="BF241" s="131">
        <f>IF(N241="snížená",J241,0)</f>
        <v>0</v>
      </c>
      <c r="BG241" s="131">
        <f>IF(N241="zákl. přenesená",J241,0)</f>
        <v>0</v>
      </c>
      <c r="BH241" s="131">
        <f>IF(N241="sníž. přenesená",J241,0)</f>
        <v>0</v>
      </c>
      <c r="BI241" s="131">
        <f>IF(N241="nulová",J241,0)</f>
        <v>0</v>
      </c>
      <c r="BJ241" s="15" t="s">
        <v>73</v>
      </c>
      <c r="BK241" s="131">
        <f>ROUND(I241*H241,2)</f>
        <v>0</v>
      </c>
      <c r="BL241" s="15" t="s">
        <v>143</v>
      </c>
      <c r="BM241" s="130" t="s">
        <v>362</v>
      </c>
    </row>
    <row r="242" spans="2:65" s="1" customFormat="1">
      <c r="B242" s="27"/>
      <c r="D242" s="132" t="s">
        <v>146</v>
      </c>
      <c r="F242" s="133" t="s">
        <v>200</v>
      </c>
      <c r="L242" s="27"/>
      <c r="M242" s="134"/>
      <c r="T242" s="48"/>
      <c r="AT242" s="15" t="s">
        <v>146</v>
      </c>
      <c r="AU242" s="15" t="s">
        <v>144</v>
      </c>
    </row>
    <row r="243" spans="2:65" s="12" customFormat="1">
      <c r="B243" s="145"/>
      <c r="D243" s="146" t="s">
        <v>153</v>
      </c>
      <c r="E243" s="147" t="s">
        <v>3</v>
      </c>
      <c r="F243" s="148" t="s">
        <v>358</v>
      </c>
      <c r="H243" s="149">
        <v>21</v>
      </c>
      <c r="L243" s="145"/>
      <c r="M243" s="150"/>
      <c r="T243" s="151"/>
      <c r="AT243" s="147" t="s">
        <v>153</v>
      </c>
      <c r="AU243" s="147" t="s">
        <v>144</v>
      </c>
      <c r="AV243" s="12" t="s">
        <v>75</v>
      </c>
      <c r="AW243" s="12" t="s">
        <v>28</v>
      </c>
      <c r="AX243" s="12" t="s">
        <v>73</v>
      </c>
      <c r="AY243" s="147" t="s">
        <v>134</v>
      </c>
    </row>
    <row r="244" spans="2:65" s="1" customFormat="1" ht="24.3" customHeight="1">
      <c r="B244" s="118"/>
      <c r="C244" s="119" t="s">
        <v>363</v>
      </c>
      <c r="D244" s="119" t="s">
        <v>139</v>
      </c>
      <c r="E244" s="120" t="s">
        <v>340</v>
      </c>
      <c r="F244" s="121" t="s">
        <v>341</v>
      </c>
      <c r="G244" s="122" t="s">
        <v>142</v>
      </c>
      <c r="H244" s="123">
        <v>21</v>
      </c>
      <c r="I244" s="124"/>
      <c r="J244" s="124">
        <f>ROUND(I244*H244,2)</f>
        <v>0</v>
      </c>
      <c r="K244" s="125"/>
      <c r="L244" s="27"/>
      <c r="M244" s="126" t="s">
        <v>3</v>
      </c>
      <c r="N244" s="127" t="s">
        <v>37</v>
      </c>
      <c r="O244" s="128">
        <v>0.37</v>
      </c>
      <c r="P244" s="128">
        <f>O244*H244</f>
        <v>7.77</v>
      </c>
      <c r="Q244" s="128">
        <v>0</v>
      </c>
      <c r="R244" s="128">
        <f>Q244*H244</f>
        <v>0</v>
      </c>
      <c r="S244" s="128">
        <v>0</v>
      </c>
      <c r="T244" s="129">
        <f>S244*H244</f>
        <v>0</v>
      </c>
      <c r="AR244" s="130" t="s">
        <v>143</v>
      </c>
      <c r="AT244" s="130" t="s">
        <v>139</v>
      </c>
      <c r="AU244" s="130" t="s">
        <v>144</v>
      </c>
      <c r="AY244" s="15" t="s">
        <v>134</v>
      </c>
      <c r="BE244" s="131">
        <f>IF(N244="základní",J244,0)</f>
        <v>0</v>
      </c>
      <c r="BF244" s="131">
        <f>IF(N244="snížená",J244,0)</f>
        <v>0</v>
      </c>
      <c r="BG244" s="131">
        <f>IF(N244="zákl. přenesená",J244,0)</f>
        <v>0</v>
      </c>
      <c r="BH244" s="131">
        <f>IF(N244="sníž. přenesená",J244,0)</f>
        <v>0</v>
      </c>
      <c r="BI244" s="131">
        <f>IF(N244="nulová",J244,0)</f>
        <v>0</v>
      </c>
      <c r="BJ244" s="15" t="s">
        <v>73</v>
      </c>
      <c r="BK244" s="131">
        <f>ROUND(I244*H244,2)</f>
        <v>0</v>
      </c>
      <c r="BL244" s="15" t="s">
        <v>143</v>
      </c>
      <c r="BM244" s="130" t="s">
        <v>364</v>
      </c>
    </row>
    <row r="245" spans="2:65" s="1" customFormat="1">
      <c r="B245" s="27"/>
      <c r="D245" s="132" t="s">
        <v>146</v>
      </c>
      <c r="F245" s="133" t="s">
        <v>343</v>
      </c>
      <c r="L245" s="27"/>
      <c r="M245" s="134"/>
      <c r="T245" s="48"/>
      <c r="AT245" s="15" t="s">
        <v>146</v>
      </c>
      <c r="AU245" s="15" t="s">
        <v>144</v>
      </c>
    </row>
    <row r="246" spans="2:65" s="12" customFormat="1">
      <c r="B246" s="145"/>
      <c r="D246" s="146" t="s">
        <v>153</v>
      </c>
      <c r="E246" s="147" t="s">
        <v>3</v>
      </c>
      <c r="F246" s="148" t="s">
        <v>358</v>
      </c>
      <c r="H246" s="149">
        <v>21</v>
      </c>
      <c r="L246" s="145"/>
      <c r="M246" s="150"/>
      <c r="T246" s="151"/>
      <c r="AT246" s="147" t="s">
        <v>153</v>
      </c>
      <c r="AU246" s="147" t="s">
        <v>144</v>
      </c>
      <c r="AV246" s="12" t="s">
        <v>75</v>
      </c>
      <c r="AW246" s="12" t="s">
        <v>28</v>
      </c>
      <c r="AX246" s="12" t="s">
        <v>73</v>
      </c>
      <c r="AY246" s="147" t="s">
        <v>134</v>
      </c>
    </row>
    <row r="247" spans="2:65" s="1" customFormat="1" ht="24.3" customHeight="1">
      <c r="B247" s="118"/>
      <c r="C247" s="119" t="s">
        <v>365</v>
      </c>
      <c r="D247" s="119" t="s">
        <v>139</v>
      </c>
      <c r="E247" s="120" t="s">
        <v>208</v>
      </c>
      <c r="F247" s="121" t="s">
        <v>209</v>
      </c>
      <c r="G247" s="122" t="s">
        <v>142</v>
      </c>
      <c r="H247" s="123">
        <v>21</v>
      </c>
      <c r="I247" s="124"/>
      <c r="J247" s="124">
        <f>ROUND(I247*H247,2)</f>
        <v>0</v>
      </c>
      <c r="K247" s="125"/>
      <c r="L247" s="27"/>
      <c r="M247" s="126" t="s">
        <v>3</v>
      </c>
      <c r="N247" s="127" t="s">
        <v>37</v>
      </c>
      <c r="O247" s="128">
        <v>1.7999999999999999E-2</v>
      </c>
      <c r="P247" s="128">
        <f>O247*H247</f>
        <v>0.37799999999999995</v>
      </c>
      <c r="Q247" s="128">
        <v>0</v>
      </c>
      <c r="R247" s="128">
        <f>Q247*H247</f>
        <v>0</v>
      </c>
      <c r="S247" s="128">
        <v>0</v>
      </c>
      <c r="T247" s="129">
        <f>S247*H247</f>
        <v>0</v>
      </c>
      <c r="AR247" s="130" t="s">
        <v>143</v>
      </c>
      <c r="AT247" s="130" t="s">
        <v>139</v>
      </c>
      <c r="AU247" s="130" t="s">
        <v>144</v>
      </c>
      <c r="AY247" s="15" t="s">
        <v>134</v>
      </c>
      <c r="BE247" s="131">
        <f>IF(N247="základní",J247,0)</f>
        <v>0</v>
      </c>
      <c r="BF247" s="131">
        <f>IF(N247="snížená",J247,0)</f>
        <v>0</v>
      </c>
      <c r="BG247" s="131">
        <f>IF(N247="zákl. přenesená",J247,0)</f>
        <v>0</v>
      </c>
      <c r="BH247" s="131">
        <f>IF(N247="sníž. přenesená",J247,0)</f>
        <v>0</v>
      </c>
      <c r="BI247" s="131">
        <f>IF(N247="nulová",J247,0)</f>
        <v>0</v>
      </c>
      <c r="BJ247" s="15" t="s">
        <v>73</v>
      </c>
      <c r="BK247" s="131">
        <f>ROUND(I247*H247,2)</f>
        <v>0</v>
      </c>
      <c r="BL247" s="15" t="s">
        <v>143</v>
      </c>
      <c r="BM247" s="130" t="s">
        <v>366</v>
      </c>
    </row>
    <row r="248" spans="2:65" s="1" customFormat="1">
      <c r="B248" s="27"/>
      <c r="D248" s="132" t="s">
        <v>146</v>
      </c>
      <c r="F248" s="133" t="s">
        <v>211</v>
      </c>
      <c r="L248" s="27"/>
      <c r="M248" s="134"/>
      <c r="T248" s="48"/>
      <c r="AT248" s="15" t="s">
        <v>146</v>
      </c>
      <c r="AU248" s="15" t="s">
        <v>144</v>
      </c>
    </row>
    <row r="249" spans="2:65" s="12" customFormat="1">
      <c r="B249" s="145"/>
      <c r="D249" s="146" t="s">
        <v>153</v>
      </c>
      <c r="E249" s="147" t="s">
        <v>3</v>
      </c>
      <c r="F249" s="148" t="s">
        <v>358</v>
      </c>
      <c r="H249" s="149">
        <v>21</v>
      </c>
      <c r="L249" s="145"/>
      <c r="M249" s="150"/>
      <c r="T249" s="151"/>
      <c r="AT249" s="147" t="s">
        <v>153</v>
      </c>
      <c r="AU249" s="147" t="s">
        <v>144</v>
      </c>
      <c r="AV249" s="12" t="s">
        <v>75</v>
      </c>
      <c r="AW249" s="12" t="s">
        <v>28</v>
      </c>
      <c r="AX249" s="12" t="s">
        <v>73</v>
      </c>
      <c r="AY249" s="147" t="s">
        <v>134</v>
      </c>
    </row>
    <row r="250" spans="2:65" s="1" customFormat="1" ht="77.95" customHeight="1">
      <c r="B250" s="118"/>
      <c r="C250" s="135" t="s">
        <v>367</v>
      </c>
      <c r="D250" s="135" t="s">
        <v>148</v>
      </c>
      <c r="E250" s="136" t="s">
        <v>347</v>
      </c>
      <c r="F250" s="137" t="s">
        <v>348</v>
      </c>
      <c r="G250" s="138" t="s">
        <v>142</v>
      </c>
      <c r="H250" s="139">
        <v>21</v>
      </c>
      <c r="I250" s="140"/>
      <c r="J250" s="140">
        <f>ROUND(I250*H250,2)</f>
        <v>0</v>
      </c>
      <c r="K250" s="141"/>
      <c r="L250" s="142"/>
      <c r="M250" s="143" t="s">
        <v>3</v>
      </c>
      <c r="N250" s="144" t="s">
        <v>37</v>
      </c>
      <c r="O250" s="128">
        <v>0</v>
      </c>
      <c r="P250" s="128">
        <f>O250*H250</f>
        <v>0</v>
      </c>
      <c r="Q250" s="128">
        <v>0</v>
      </c>
      <c r="R250" s="128">
        <f>Q250*H250</f>
        <v>0</v>
      </c>
      <c r="S250" s="128">
        <v>0</v>
      </c>
      <c r="T250" s="129">
        <f>S250*H250</f>
        <v>0</v>
      </c>
      <c r="AR250" s="130" t="s">
        <v>151</v>
      </c>
      <c r="AT250" s="130" t="s">
        <v>148</v>
      </c>
      <c r="AU250" s="130" t="s">
        <v>144</v>
      </c>
      <c r="AY250" s="15" t="s">
        <v>134</v>
      </c>
      <c r="BE250" s="131">
        <f>IF(N250="základní",J250,0)</f>
        <v>0</v>
      </c>
      <c r="BF250" s="131">
        <f>IF(N250="snížená",J250,0)</f>
        <v>0</v>
      </c>
      <c r="BG250" s="131">
        <f>IF(N250="zákl. přenesená",J250,0)</f>
        <v>0</v>
      </c>
      <c r="BH250" s="131">
        <f>IF(N250="sníž. přenesená",J250,0)</f>
        <v>0</v>
      </c>
      <c r="BI250" s="131">
        <f>IF(N250="nulová",J250,0)</f>
        <v>0</v>
      </c>
      <c r="BJ250" s="15" t="s">
        <v>73</v>
      </c>
      <c r="BK250" s="131">
        <f>ROUND(I250*H250,2)</f>
        <v>0</v>
      </c>
      <c r="BL250" s="15" t="s">
        <v>143</v>
      </c>
      <c r="BM250" s="130" t="s">
        <v>368</v>
      </c>
    </row>
    <row r="251" spans="2:65" s="12" customFormat="1">
      <c r="B251" s="145"/>
      <c r="D251" s="146" t="s">
        <v>153</v>
      </c>
      <c r="E251" s="147" t="s">
        <v>3</v>
      </c>
      <c r="F251" s="148" t="s">
        <v>358</v>
      </c>
      <c r="H251" s="149">
        <v>21</v>
      </c>
      <c r="L251" s="145"/>
      <c r="M251" s="150"/>
      <c r="T251" s="151"/>
      <c r="AT251" s="147" t="s">
        <v>153</v>
      </c>
      <c r="AU251" s="147" t="s">
        <v>144</v>
      </c>
      <c r="AV251" s="12" t="s">
        <v>75</v>
      </c>
      <c r="AW251" s="12" t="s">
        <v>28</v>
      </c>
      <c r="AX251" s="12" t="s">
        <v>73</v>
      </c>
      <c r="AY251" s="147" t="s">
        <v>134</v>
      </c>
    </row>
    <row r="252" spans="2:65" s="1" customFormat="1" ht="16.45" customHeight="1">
      <c r="B252" s="118"/>
      <c r="C252" s="119" t="s">
        <v>369</v>
      </c>
      <c r="D252" s="119" t="s">
        <v>139</v>
      </c>
      <c r="E252" s="120" t="s">
        <v>213</v>
      </c>
      <c r="F252" s="121" t="s">
        <v>214</v>
      </c>
      <c r="G252" s="122" t="s">
        <v>142</v>
      </c>
      <c r="H252" s="123">
        <v>21</v>
      </c>
      <c r="I252" s="124"/>
      <c r="J252" s="124">
        <f>ROUND(I252*H252,2)</f>
        <v>0</v>
      </c>
      <c r="K252" s="125"/>
      <c r="L252" s="27"/>
      <c r="M252" s="126" t="s">
        <v>3</v>
      </c>
      <c r="N252" s="127" t="s">
        <v>37</v>
      </c>
      <c r="O252" s="128">
        <v>2.2999999999999998</v>
      </c>
      <c r="P252" s="128">
        <f>O252*H252</f>
        <v>48.3</v>
      </c>
      <c r="Q252" s="128">
        <v>0</v>
      </c>
      <c r="R252" s="128">
        <f>Q252*H252</f>
        <v>0</v>
      </c>
      <c r="S252" s="128">
        <v>0</v>
      </c>
      <c r="T252" s="129">
        <f>S252*H252</f>
        <v>0</v>
      </c>
      <c r="AR252" s="130" t="s">
        <v>143</v>
      </c>
      <c r="AT252" s="130" t="s">
        <v>139</v>
      </c>
      <c r="AU252" s="130" t="s">
        <v>144</v>
      </c>
      <c r="AY252" s="15" t="s">
        <v>134</v>
      </c>
      <c r="BE252" s="131">
        <f>IF(N252="základní",J252,0)</f>
        <v>0</v>
      </c>
      <c r="BF252" s="131">
        <f>IF(N252="snížená",J252,0)</f>
        <v>0</v>
      </c>
      <c r="BG252" s="131">
        <f>IF(N252="zákl. přenesená",J252,0)</f>
        <v>0</v>
      </c>
      <c r="BH252" s="131">
        <f>IF(N252="sníž. přenesená",J252,0)</f>
        <v>0</v>
      </c>
      <c r="BI252" s="131">
        <f>IF(N252="nulová",J252,0)</f>
        <v>0</v>
      </c>
      <c r="BJ252" s="15" t="s">
        <v>73</v>
      </c>
      <c r="BK252" s="131">
        <f>ROUND(I252*H252,2)</f>
        <v>0</v>
      </c>
      <c r="BL252" s="15" t="s">
        <v>143</v>
      </c>
      <c r="BM252" s="130" t="s">
        <v>370</v>
      </c>
    </row>
    <row r="253" spans="2:65" s="1" customFormat="1" ht="16.45" customHeight="1">
      <c r="B253" s="118"/>
      <c r="C253" s="135" t="s">
        <v>371</v>
      </c>
      <c r="D253" s="135" t="s">
        <v>148</v>
      </c>
      <c r="E253" s="136" t="s">
        <v>221</v>
      </c>
      <c r="F253" s="137" t="s">
        <v>222</v>
      </c>
      <c r="G253" s="138" t="s">
        <v>142</v>
      </c>
      <c r="H253" s="139">
        <v>21</v>
      </c>
      <c r="I253" s="140"/>
      <c r="J253" s="140">
        <f>ROUND(I253*H253,2)</f>
        <v>0</v>
      </c>
      <c r="K253" s="141"/>
      <c r="L253" s="142"/>
      <c r="M253" s="143" t="s">
        <v>3</v>
      </c>
      <c r="N253" s="144" t="s">
        <v>37</v>
      </c>
      <c r="O253" s="128">
        <v>0</v>
      </c>
      <c r="P253" s="128">
        <f>O253*H253</f>
        <v>0</v>
      </c>
      <c r="Q253" s="128">
        <v>0</v>
      </c>
      <c r="R253" s="128">
        <f>Q253*H253</f>
        <v>0</v>
      </c>
      <c r="S253" s="128">
        <v>0</v>
      </c>
      <c r="T253" s="129">
        <f>S253*H253</f>
        <v>0</v>
      </c>
      <c r="AR253" s="130" t="s">
        <v>151</v>
      </c>
      <c r="AT253" s="130" t="s">
        <v>148</v>
      </c>
      <c r="AU253" s="130" t="s">
        <v>144</v>
      </c>
      <c r="AY253" s="15" t="s">
        <v>134</v>
      </c>
      <c r="BE253" s="131">
        <f>IF(N253="základní",J253,0)</f>
        <v>0</v>
      </c>
      <c r="BF253" s="131">
        <f>IF(N253="snížená",J253,0)</f>
        <v>0</v>
      </c>
      <c r="BG253" s="131">
        <f>IF(N253="zákl. přenesená",J253,0)</f>
        <v>0</v>
      </c>
      <c r="BH253" s="131">
        <f>IF(N253="sníž. přenesená",J253,0)</f>
        <v>0</v>
      </c>
      <c r="BI253" s="131">
        <f>IF(N253="nulová",J253,0)</f>
        <v>0</v>
      </c>
      <c r="BJ253" s="15" t="s">
        <v>73</v>
      </c>
      <c r="BK253" s="131">
        <f>ROUND(I253*H253,2)</f>
        <v>0</v>
      </c>
      <c r="BL253" s="15" t="s">
        <v>143</v>
      </c>
      <c r="BM253" s="130" t="s">
        <v>372</v>
      </c>
    </row>
    <row r="254" spans="2:65" s="12" customFormat="1">
      <c r="B254" s="145"/>
      <c r="D254" s="146" t="s">
        <v>153</v>
      </c>
      <c r="E254" s="147" t="s">
        <v>3</v>
      </c>
      <c r="F254" s="148" t="s">
        <v>358</v>
      </c>
      <c r="H254" s="149">
        <v>21</v>
      </c>
      <c r="L254" s="145"/>
      <c r="M254" s="150"/>
      <c r="T254" s="151"/>
      <c r="AT254" s="147" t="s">
        <v>153</v>
      </c>
      <c r="AU254" s="147" t="s">
        <v>144</v>
      </c>
      <c r="AV254" s="12" t="s">
        <v>75</v>
      </c>
      <c r="AW254" s="12" t="s">
        <v>28</v>
      </c>
      <c r="AX254" s="12" t="s">
        <v>73</v>
      </c>
      <c r="AY254" s="147" t="s">
        <v>134</v>
      </c>
    </row>
    <row r="255" spans="2:65" s="11" customFormat="1" ht="20.85" customHeight="1">
      <c r="B255" s="107"/>
      <c r="D255" s="108" t="s">
        <v>65</v>
      </c>
      <c r="E255" s="116" t="s">
        <v>373</v>
      </c>
      <c r="F255" s="116" t="s">
        <v>374</v>
      </c>
      <c r="J255" s="117">
        <f>BK255</f>
        <v>0</v>
      </c>
      <c r="L255" s="107"/>
      <c r="M255" s="111"/>
      <c r="P255" s="112">
        <f>SUM(P256:P272)</f>
        <v>23.564</v>
      </c>
      <c r="R255" s="112">
        <f>SUM(R256:R272)</f>
        <v>2.0000000000000001E-4</v>
      </c>
      <c r="T255" s="113">
        <f>SUM(T256:T272)</f>
        <v>0</v>
      </c>
      <c r="AR255" s="108" t="s">
        <v>75</v>
      </c>
      <c r="AT255" s="114" t="s">
        <v>65</v>
      </c>
      <c r="AU255" s="114" t="s">
        <v>75</v>
      </c>
      <c r="AY255" s="108" t="s">
        <v>134</v>
      </c>
      <c r="BK255" s="115">
        <f>SUM(BK256:BK272)</f>
        <v>0</v>
      </c>
    </row>
    <row r="256" spans="2:65" s="1" customFormat="1" ht="37.9" customHeight="1">
      <c r="B256" s="118"/>
      <c r="C256" s="119" t="s">
        <v>375</v>
      </c>
      <c r="D256" s="119" t="s">
        <v>139</v>
      </c>
      <c r="E256" s="120" t="s">
        <v>376</v>
      </c>
      <c r="F256" s="121" t="s">
        <v>377</v>
      </c>
      <c r="G256" s="122" t="s">
        <v>142</v>
      </c>
      <c r="H256" s="123">
        <v>4</v>
      </c>
      <c r="I256" s="124"/>
      <c r="J256" s="124">
        <f>ROUND(I256*H256,2)</f>
        <v>0</v>
      </c>
      <c r="K256" s="125"/>
      <c r="L256" s="27"/>
      <c r="M256" s="126" t="s">
        <v>3</v>
      </c>
      <c r="N256" s="127" t="s">
        <v>37</v>
      </c>
      <c r="O256" s="128">
        <v>0.125</v>
      </c>
      <c r="P256" s="128">
        <f>O256*H256</f>
        <v>0.5</v>
      </c>
      <c r="Q256" s="128">
        <v>0</v>
      </c>
      <c r="R256" s="128">
        <f>Q256*H256</f>
        <v>0</v>
      </c>
      <c r="S256" s="128">
        <v>0</v>
      </c>
      <c r="T256" s="129">
        <f>S256*H256</f>
        <v>0</v>
      </c>
      <c r="AR256" s="130" t="s">
        <v>143</v>
      </c>
      <c r="AT256" s="130" t="s">
        <v>139</v>
      </c>
      <c r="AU256" s="130" t="s">
        <v>144</v>
      </c>
      <c r="AY256" s="15" t="s">
        <v>134</v>
      </c>
      <c r="BE256" s="131">
        <f>IF(N256="základní",J256,0)</f>
        <v>0</v>
      </c>
      <c r="BF256" s="131">
        <f>IF(N256="snížená",J256,0)</f>
        <v>0</v>
      </c>
      <c r="BG256" s="131">
        <f>IF(N256="zákl. přenesená",J256,0)</f>
        <v>0</v>
      </c>
      <c r="BH256" s="131">
        <f>IF(N256="sníž. přenesená",J256,0)</f>
        <v>0</v>
      </c>
      <c r="BI256" s="131">
        <f>IF(N256="nulová",J256,0)</f>
        <v>0</v>
      </c>
      <c r="BJ256" s="15" t="s">
        <v>73</v>
      </c>
      <c r="BK256" s="131">
        <f>ROUND(I256*H256,2)</f>
        <v>0</v>
      </c>
      <c r="BL256" s="15" t="s">
        <v>143</v>
      </c>
      <c r="BM256" s="130" t="s">
        <v>378</v>
      </c>
    </row>
    <row r="257" spans="2:65" s="1" customFormat="1">
      <c r="B257" s="27"/>
      <c r="D257" s="132" t="s">
        <v>146</v>
      </c>
      <c r="F257" s="133" t="s">
        <v>379</v>
      </c>
      <c r="L257" s="27"/>
      <c r="M257" s="134"/>
      <c r="T257" s="48"/>
      <c r="AT257" s="15" t="s">
        <v>146</v>
      </c>
      <c r="AU257" s="15" t="s">
        <v>144</v>
      </c>
    </row>
    <row r="258" spans="2:65" s="1" customFormat="1" ht="24.3" customHeight="1">
      <c r="B258" s="118"/>
      <c r="C258" s="135" t="s">
        <v>380</v>
      </c>
      <c r="D258" s="135" t="s">
        <v>148</v>
      </c>
      <c r="E258" s="136" t="s">
        <v>381</v>
      </c>
      <c r="F258" s="137" t="s">
        <v>382</v>
      </c>
      <c r="G258" s="138" t="s">
        <v>142</v>
      </c>
      <c r="H258" s="139">
        <v>4</v>
      </c>
      <c r="I258" s="140"/>
      <c r="J258" s="140">
        <f>ROUND(I258*H258,2)</f>
        <v>0</v>
      </c>
      <c r="K258" s="141"/>
      <c r="L258" s="142"/>
      <c r="M258" s="143" t="s">
        <v>3</v>
      </c>
      <c r="N258" s="144" t="s">
        <v>37</v>
      </c>
      <c r="O258" s="128">
        <v>0</v>
      </c>
      <c r="P258" s="128">
        <f>O258*H258</f>
        <v>0</v>
      </c>
      <c r="Q258" s="128">
        <v>5.0000000000000002E-5</v>
      </c>
      <c r="R258" s="128">
        <f>Q258*H258</f>
        <v>2.0000000000000001E-4</v>
      </c>
      <c r="S258" s="128">
        <v>0</v>
      </c>
      <c r="T258" s="129">
        <f>S258*H258</f>
        <v>0</v>
      </c>
      <c r="AR258" s="130" t="s">
        <v>151</v>
      </c>
      <c r="AT258" s="130" t="s">
        <v>148</v>
      </c>
      <c r="AU258" s="130" t="s">
        <v>144</v>
      </c>
      <c r="AY258" s="15" t="s">
        <v>134</v>
      </c>
      <c r="BE258" s="131">
        <f>IF(N258="základní",J258,0)</f>
        <v>0</v>
      </c>
      <c r="BF258" s="131">
        <f>IF(N258="snížená",J258,0)</f>
        <v>0</v>
      </c>
      <c r="BG258" s="131">
        <f>IF(N258="zákl. přenesená",J258,0)</f>
        <v>0</v>
      </c>
      <c r="BH258" s="131">
        <f>IF(N258="sníž. přenesená",J258,0)</f>
        <v>0</v>
      </c>
      <c r="BI258" s="131">
        <f>IF(N258="nulová",J258,0)</f>
        <v>0</v>
      </c>
      <c r="BJ258" s="15" t="s">
        <v>73</v>
      </c>
      <c r="BK258" s="131">
        <f>ROUND(I258*H258,2)</f>
        <v>0</v>
      </c>
      <c r="BL258" s="15" t="s">
        <v>143</v>
      </c>
      <c r="BM258" s="130" t="s">
        <v>383</v>
      </c>
    </row>
    <row r="259" spans="2:65" s="1" customFormat="1" ht="24.3" customHeight="1">
      <c r="B259" s="118"/>
      <c r="C259" s="119" t="s">
        <v>384</v>
      </c>
      <c r="D259" s="119" t="s">
        <v>139</v>
      </c>
      <c r="E259" s="120" t="s">
        <v>197</v>
      </c>
      <c r="F259" s="121" t="s">
        <v>198</v>
      </c>
      <c r="G259" s="122" t="s">
        <v>142</v>
      </c>
      <c r="H259" s="123">
        <v>8</v>
      </c>
      <c r="I259" s="124"/>
      <c r="J259" s="124">
        <f>ROUND(I259*H259,2)</f>
        <v>0</v>
      </c>
      <c r="K259" s="125"/>
      <c r="L259" s="27"/>
      <c r="M259" s="126" t="s">
        <v>3</v>
      </c>
      <c r="N259" s="127" t="s">
        <v>37</v>
      </c>
      <c r="O259" s="128">
        <v>0.19500000000000001</v>
      </c>
      <c r="P259" s="128">
        <f>O259*H259</f>
        <v>1.56</v>
      </c>
      <c r="Q259" s="128">
        <v>0</v>
      </c>
      <c r="R259" s="128">
        <f>Q259*H259</f>
        <v>0</v>
      </c>
      <c r="S259" s="128">
        <v>0</v>
      </c>
      <c r="T259" s="129">
        <f>S259*H259</f>
        <v>0</v>
      </c>
      <c r="AR259" s="130" t="s">
        <v>143</v>
      </c>
      <c r="AT259" s="130" t="s">
        <v>139</v>
      </c>
      <c r="AU259" s="130" t="s">
        <v>144</v>
      </c>
      <c r="AY259" s="15" t="s">
        <v>134</v>
      </c>
      <c r="BE259" s="131">
        <f>IF(N259="základní",J259,0)</f>
        <v>0</v>
      </c>
      <c r="BF259" s="131">
        <f>IF(N259="snížená",J259,0)</f>
        <v>0</v>
      </c>
      <c r="BG259" s="131">
        <f>IF(N259="zákl. přenesená",J259,0)</f>
        <v>0</v>
      </c>
      <c r="BH259" s="131">
        <f>IF(N259="sníž. přenesená",J259,0)</f>
        <v>0</v>
      </c>
      <c r="BI259" s="131">
        <f>IF(N259="nulová",J259,0)</f>
        <v>0</v>
      </c>
      <c r="BJ259" s="15" t="s">
        <v>73</v>
      </c>
      <c r="BK259" s="131">
        <f>ROUND(I259*H259,2)</f>
        <v>0</v>
      </c>
      <c r="BL259" s="15" t="s">
        <v>143</v>
      </c>
      <c r="BM259" s="130" t="s">
        <v>385</v>
      </c>
    </row>
    <row r="260" spans="2:65" s="1" customFormat="1">
      <c r="B260" s="27"/>
      <c r="D260" s="132" t="s">
        <v>146</v>
      </c>
      <c r="F260" s="133" t="s">
        <v>200</v>
      </c>
      <c r="L260" s="27"/>
      <c r="M260" s="134"/>
      <c r="T260" s="48"/>
      <c r="AT260" s="15" t="s">
        <v>146</v>
      </c>
      <c r="AU260" s="15" t="s">
        <v>144</v>
      </c>
    </row>
    <row r="261" spans="2:65" s="12" customFormat="1">
      <c r="B261" s="145"/>
      <c r="D261" s="146" t="s">
        <v>153</v>
      </c>
      <c r="E261" s="147" t="s">
        <v>3</v>
      </c>
      <c r="F261" s="148" t="s">
        <v>386</v>
      </c>
      <c r="H261" s="149">
        <v>8</v>
      </c>
      <c r="L261" s="145"/>
      <c r="M261" s="150"/>
      <c r="T261" s="151"/>
      <c r="AT261" s="147" t="s">
        <v>153</v>
      </c>
      <c r="AU261" s="147" t="s">
        <v>144</v>
      </c>
      <c r="AV261" s="12" t="s">
        <v>75</v>
      </c>
      <c r="AW261" s="12" t="s">
        <v>28</v>
      </c>
      <c r="AX261" s="12" t="s">
        <v>73</v>
      </c>
      <c r="AY261" s="147" t="s">
        <v>134</v>
      </c>
    </row>
    <row r="262" spans="2:65" s="1" customFormat="1" ht="24.3" customHeight="1">
      <c r="B262" s="118"/>
      <c r="C262" s="119" t="s">
        <v>387</v>
      </c>
      <c r="D262" s="119" t="s">
        <v>139</v>
      </c>
      <c r="E262" s="120" t="s">
        <v>340</v>
      </c>
      <c r="F262" s="121" t="s">
        <v>341</v>
      </c>
      <c r="G262" s="122" t="s">
        <v>142</v>
      </c>
      <c r="H262" s="123">
        <v>8</v>
      </c>
      <c r="I262" s="124"/>
      <c r="J262" s="124">
        <f>ROUND(I262*H262,2)</f>
        <v>0</v>
      </c>
      <c r="K262" s="125"/>
      <c r="L262" s="27"/>
      <c r="M262" s="126" t="s">
        <v>3</v>
      </c>
      <c r="N262" s="127" t="s">
        <v>37</v>
      </c>
      <c r="O262" s="128">
        <v>0.37</v>
      </c>
      <c r="P262" s="128">
        <f>O262*H262</f>
        <v>2.96</v>
      </c>
      <c r="Q262" s="128">
        <v>0</v>
      </c>
      <c r="R262" s="128">
        <f>Q262*H262</f>
        <v>0</v>
      </c>
      <c r="S262" s="128">
        <v>0</v>
      </c>
      <c r="T262" s="129">
        <f>S262*H262</f>
        <v>0</v>
      </c>
      <c r="AR262" s="130" t="s">
        <v>143</v>
      </c>
      <c r="AT262" s="130" t="s">
        <v>139</v>
      </c>
      <c r="AU262" s="130" t="s">
        <v>144</v>
      </c>
      <c r="AY262" s="15" t="s">
        <v>134</v>
      </c>
      <c r="BE262" s="131">
        <f>IF(N262="základní",J262,0)</f>
        <v>0</v>
      </c>
      <c r="BF262" s="131">
        <f>IF(N262="snížená",J262,0)</f>
        <v>0</v>
      </c>
      <c r="BG262" s="131">
        <f>IF(N262="zákl. přenesená",J262,0)</f>
        <v>0</v>
      </c>
      <c r="BH262" s="131">
        <f>IF(N262="sníž. přenesená",J262,0)</f>
        <v>0</v>
      </c>
      <c r="BI262" s="131">
        <f>IF(N262="nulová",J262,0)</f>
        <v>0</v>
      </c>
      <c r="BJ262" s="15" t="s">
        <v>73</v>
      </c>
      <c r="BK262" s="131">
        <f>ROUND(I262*H262,2)</f>
        <v>0</v>
      </c>
      <c r="BL262" s="15" t="s">
        <v>143</v>
      </c>
      <c r="BM262" s="130" t="s">
        <v>388</v>
      </c>
    </row>
    <row r="263" spans="2:65" s="1" customFormat="1">
      <c r="B263" s="27"/>
      <c r="D263" s="132" t="s">
        <v>146</v>
      </c>
      <c r="F263" s="133" t="s">
        <v>343</v>
      </c>
      <c r="L263" s="27"/>
      <c r="M263" s="134"/>
      <c r="T263" s="48"/>
      <c r="AT263" s="15" t="s">
        <v>146</v>
      </c>
      <c r="AU263" s="15" t="s">
        <v>144</v>
      </c>
    </row>
    <row r="264" spans="2:65" s="12" customFormat="1">
      <c r="B264" s="145"/>
      <c r="D264" s="146" t="s">
        <v>153</v>
      </c>
      <c r="E264" s="147" t="s">
        <v>3</v>
      </c>
      <c r="F264" s="148" t="s">
        <v>386</v>
      </c>
      <c r="H264" s="149">
        <v>8</v>
      </c>
      <c r="L264" s="145"/>
      <c r="M264" s="150"/>
      <c r="T264" s="151"/>
      <c r="AT264" s="147" t="s">
        <v>153</v>
      </c>
      <c r="AU264" s="147" t="s">
        <v>144</v>
      </c>
      <c r="AV264" s="12" t="s">
        <v>75</v>
      </c>
      <c r="AW264" s="12" t="s">
        <v>28</v>
      </c>
      <c r="AX264" s="12" t="s">
        <v>73</v>
      </c>
      <c r="AY264" s="147" t="s">
        <v>134</v>
      </c>
    </row>
    <row r="265" spans="2:65" s="1" customFormat="1" ht="24.3" customHeight="1">
      <c r="B265" s="118"/>
      <c r="C265" s="119" t="s">
        <v>389</v>
      </c>
      <c r="D265" s="119" t="s">
        <v>139</v>
      </c>
      <c r="E265" s="120" t="s">
        <v>208</v>
      </c>
      <c r="F265" s="121" t="s">
        <v>209</v>
      </c>
      <c r="G265" s="122" t="s">
        <v>142</v>
      </c>
      <c r="H265" s="123">
        <v>8</v>
      </c>
      <c r="I265" s="124"/>
      <c r="J265" s="124">
        <f>ROUND(I265*H265,2)</f>
        <v>0</v>
      </c>
      <c r="K265" s="125"/>
      <c r="L265" s="27"/>
      <c r="M265" s="126" t="s">
        <v>3</v>
      </c>
      <c r="N265" s="127" t="s">
        <v>37</v>
      </c>
      <c r="O265" s="128">
        <v>1.7999999999999999E-2</v>
      </c>
      <c r="P265" s="128">
        <f>O265*H265</f>
        <v>0.14399999999999999</v>
      </c>
      <c r="Q265" s="128">
        <v>0</v>
      </c>
      <c r="R265" s="128">
        <f>Q265*H265</f>
        <v>0</v>
      </c>
      <c r="S265" s="128">
        <v>0</v>
      </c>
      <c r="T265" s="129">
        <f>S265*H265</f>
        <v>0</v>
      </c>
      <c r="AR265" s="130" t="s">
        <v>143</v>
      </c>
      <c r="AT265" s="130" t="s">
        <v>139</v>
      </c>
      <c r="AU265" s="130" t="s">
        <v>144</v>
      </c>
      <c r="AY265" s="15" t="s">
        <v>134</v>
      </c>
      <c r="BE265" s="131">
        <f>IF(N265="základní",J265,0)</f>
        <v>0</v>
      </c>
      <c r="BF265" s="131">
        <f>IF(N265="snížená",J265,0)</f>
        <v>0</v>
      </c>
      <c r="BG265" s="131">
        <f>IF(N265="zákl. přenesená",J265,0)</f>
        <v>0</v>
      </c>
      <c r="BH265" s="131">
        <f>IF(N265="sníž. přenesená",J265,0)</f>
        <v>0</v>
      </c>
      <c r="BI265" s="131">
        <f>IF(N265="nulová",J265,0)</f>
        <v>0</v>
      </c>
      <c r="BJ265" s="15" t="s">
        <v>73</v>
      </c>
      <c r="BK265" s="131">
        <f>ROUND(I265*H265,2)</f>
        <v>0</v>
      </c>
      <c r="BL265" s="15" t="s">
        <v>143</v>
      </c>
      <c r="BM265" s="130" t="s">
        <v>390</v>
      </c>
    </row>
    <row r="266" spans="2:65" s="1" customFormat="1">
      <c r="B266" s="27"/>
      <c r="D266" s="132" t="s">
        <v>146</v>
      </c>
      <c r="F266" s="133" t="s">
        <v>211</v>
      </c>
      <c r="L266" s="27"/>
      <c r="M266" s="134"/>
      <c r="T266" s="48"/>
      <c r="AT266" s="15" t="s">
        <v>146</v>
      </c>
      <c r="AU266" s="15" t="s">
        <v>144</v>
      </c>
    </row>
    <row r="267" spans="2:65" s="12" customFormat="1">
      <c r="B267" s="145"/>
      <c r="D267" s="146" t="s">
        <v>153</v>
      </c>
      <c r="E267" s="147" t="s">
        <v>3</v>
      </c>
      <c r="F267" s="148" t="s">
        <v>386</v>
      </c>
      <c r="H267" s="149">
        <v>8</v>
      </c>
      <c r="L267" s="145"/>
      <c r="M267" s="150"/>
      <c r="T267" s="151"/>
      <c r="AT267" s="147" t="s">
        <v>153</v>
      </c>
      <c r="AU267" s="147" t="s">
        <v>144</v>
      </c>
      <c r="AV267" s="12" t="s">
        <v>75</v>
      </c>
      <c r="AW267" s="12" t="s">
        <v>28</v>
      </c>
      <c r="AX267" s="12" t="s">
        <v>73</v>
      </c>
      <c r="AY267" s="147" t="s">
        <v>134</v>
      </c>
    </row>
    <row r="268" spans="2:65" s="1" customFormat="1" ht="77.95" customHeight="1">
      <c r="B268" s="118"/>
      <c r="C268" s="135" t="s">
        <v>391</v>
      </c>
      <c r="D268" s="135" t="s">
        <v>148</v>
      </c>
      <c r="E268" s="136" t="s">
        <v>347</v>
      </c>
      <c r="F268" s="137" t="s">
        <v>348</v>
      </c>
      <c r="G268" s="138" t="s">
        <v>142</v>
      </c>
      <c r="H268" s="139">
        <v>8</v>
      </c>
      <c r="I268" s="140"/>
      <c r="J268" s="140">
        <f>ROUND(I268*H268,2)</f>
        <v>0</v>
      </c>
      <c r="K268" s="141"/>
      <c r="L268" s="142"/>
      <c r="M268" s="143" t="s">
        <v>3</v>
      </c>
      <c r="N268" s="144" t="s">
        <v>37</v>
      </c>
      <c r="O268" s="128">
        <v>0</v>
      </c>
      <c r="P268" s="128">
        <f>O268*H268</f>
        <v>0</v>
      </c>
      <c r="Q268" s="128">
        <v>0</v>
      </c>
      <c r="R268" s="128">
        <f>Q268*H268</f>
        <v>0</v>
      </c>
      <c r="S268" s="128">
        <v>0</v>
      </c>
      <c r="T268" s="129">
        <f>S268*H268</f>
        <v>0</v>
      </c>
      <c r="AR268" s="130" t="s">
        <v>151</v>
      </c>
      <c r="AT268" s="130" t="s">
        <v>148</v>
      </c>
      <c r="AU268" s="130" t="s">
        <v>144</v>
      </c>
      <c r="AY268" s="15" t="s">
        <v>134</v>
      </c>
      <c r="BE268" s="131">
        <f>IF(N268="základní",J268,0)</f>
        <v>0</v>
      </c>
      <c r="BF268" s="131">
        <f>IF(N268="snížená",J268,0)</f>
        <v>0</v>
      </c>
      <c r="BG268" s="131">
        <f>IF(N268="zákl. přenesená",J268,0)</f>
        <v>0</v>
      </c>
      <c r="BH268" s="131">
        <f>IF(N268="sníž. přenesená",J268,0)</f>
        <v>0</v>
      </c>
      <c r="BI268" s="131">
        <f>IF(N268="nulová",J268,0)</f>
        <v>0</v>
      </c>
      <c r="BJ268" s="15" t="s">
        <v>73</v>
      </c>
      <c r="BK268" s="131">
        <f>ROUND(I268*H268,2)</f>
        <v>0</v>
      </c>
      <c r="BL268" s="15" t="s">
        <v>143</v>
      </c>
      <c r="BM268" s="130" t="s">
        <v>392</v>
      </c>
    </row>
    <row r="269" spans="2:65" s="12" customFormat="1">
      <c r="B269" s="145"/>
      <c r="D269" s="146" t="s">
        <v>153</v>
      </c>
      <c r="E269" s="147" t="s">
        <v>3</v>
      </c>
      <c r="F269" s="148" t="s">
        <v>386</v>
      </c>
      <c r="H269" s="149">
        <v>8</v>
      </c>
      <c r="L269" s="145"/>
      <c r="M269" s="150"/>
      <c r="T269" s="151"/>
      <c r="AT269" s="147" t="s">
        <v>153</v>
      </c>
      <c r="AU269" s="147" t="s">
        <v>144</v>
      </c>
      <c r="AV269" s="12" t="s">
        <v>75</v>
      </c>
      <c r="AW269" s="12" t="s">
        <v>28</v>
      </c>
      <c r="AX269" s="12" t="s">
        <v>73</v>
      </c>
      <c r="AY269" s="147" t="s">
        <v>134</v>
      </c>
    </row>
    <row r="270" spans="2:65" s="1" customFormat="1" ht="16.45" customHeight="1">
      <c r="B270" s="118"/>
      <c r="C270" s="119" t="s">
        <v>393</v>
      </c>
      <c r="D270" s="119" t="s">
        <v>139</v>
      </c>
      <c r="E270" s="120" t="s">
        <v>213</v>
      </c>
      <c r="F270" s="121" t="s">
        <v>214</v>
      </c>
      <c r="G270" s="122" t="s">
        <v>142</v>
      </c>
      <c r="H270" s="123">
        <v>8</v>
      </c>
      <c r="I270" s="124"/>
      <c r="J270" s="124">
        <f>ROUND(I270*H270,2)</f>
        <v>0</v>
      </c>
      <c r="K270" s="125"/>
      <c r="L270" s="27"/>
      <c r="M270" s="126" t="s">
        <v>3</v>
      </c>
      <c r="N270" s="127" t="s">
        <v>37</v>
      </c>
      <c r="O270" s="128">
        <v>2.2999999999999998</v>
      </c>
      <c r="P270" s="128">
        <f>O270*H270</f>
        <v>18.399999999999999</v>
      </c>
      <c r="Q270" s="128">
        <v>0</v>
      </c>
      <c r="R270" s="128">
        <f>Q270*H270</f>
        <v>0</v>
      </c>
      <c r="S270" s="128">
        <v>0</v>
      </c>
      <c r="T270" s="129">
        <f>S270*H270</f>
        <v>0</v>
      </c>
      <c r="AR270" s="130" t="s">
        <v>143</v>
      </c>
      <c r="AT270" s="130" t="s">
        <v>139</v>
      </c>
      <c r="AU270" s="130" t="s">
        <v>144</v>
      </c>
      <c r="AY270" s="15" t="s">
        <v>134</v>
      </c>
      <c r="BE270" s="131">
        <f>IF(N270="základní",J270,0)</f>
        <v>0</v>
      </c>
      <c r="BF270" s="131">
        <f>IF(N270="snížená",J270,0)</f>
        <v>0</v>
      </c>
      <c r="BG270" s="131">
        <f>IF(N270="zákl. přenesená",J270,0)</f>
        <v>0</v>
      </c>
      <c r="BH270" s="131">
        <f>IF(N270="sníž. přenesená",J270,0)</f>
        <v>0</v>
      </c>
      <c r="BI270" s="131">
        <f>IF(N270="nulová",J270,0)</f>
        <v>0</v>
      </c>
      <c r="BJ270" s="15" t="s">
        <v>73</v>
      </c>
      <c r="BK270" s="131">
        <f>ROUND(I270*H270,2)</f>
        <v>0</v>
      </c>
      <c r="BL270" s="15" t="s">
        <v>143</v>
      </c>
      <c r="BM270" s="130" t="s">
        <v>394</v>
      </c>
    </row>
    <row r="271" spans="2:65" s="1" customFormat="1" ht="16.45" customHeight="1">
      <c r="B271" s="118"/>
      <c r="C271" s="135" t="s">
        <v>395</v>
      </c>
      <c r="D271" s="135" t="s">
        <v>148</v>
      </c>
      <c r="E271" s="136" t="s">
        <v>221</v>
      </c>
      <c r="F271" s="137" t="s">
        <v>222</v>
      </c>
      <c r="G271" s="138" t="s">
        <v>142</v>
      </c>
      <c r="H271" s="139">
        <v>8</v>
      </c>
      <c r="I271" s="140"/>
      <c r="J271" s="140">
        <f>ROUND(I271*H271,2)</f>
        <v>0</v>
      </c>
      <c r="K271" s="141"/>
      <c r="L271" s="142"/>
      <c r="M271" s="143" t="s">
        <v>3</v>
      </c>
      <c r="N271" s="144" t="s">
        <v>37</v>
      </c>
      <c r="O271" s="128">
        <v>0</v>
      </c>
      <c r="P271" s="128">
        <f>O271*H271</f>
        <v>0</v>
      </c>
      <c r="Q271" s="128">
        <v>0</v>
      </c>
      <c r="R271" s="128">
        <f>Q271*H271</f>
        <v>0</v>
      </c>
      <c r="S271" s="128">
        <v>0</v>
      </c>
      <c r="T271" s="129">
        <f>S271*H271</f>
        <v>0</v>
      </c>
      <c r="AR271" s="130" t="s">
        <v>151</v>
      </c>
      <c r="AT271" s="130" t="s">
        <v>148</v>
      </c>
      <c r="AU271" s="130" t="s">
        <v>144</v>
      </c>
      <c r="AY271" s="15" t="s">
        <v>134</v>
      </c>
      <c r="BE271" s="131">
        <f>IF(N271="základní",J271,0)</f>
        <v>0</v>
      </c>
      <c r="BF271" s="131">
        <f>IF(N271="snížená",J271,0)</f>
        <v>0</v>
      </c>
      <c r="BG271" s="131">
        <f>IF(N271="zákl. přenesená",J271,0)</f>
        <v>0</v>
      </c>
      <c r="BH271" s="131">
        <f>IF(N271="sníž. přenesená",J271,0)</f>
        <v>0</v>
      </c>
      <c r="BI271" s="131">
        <f>IF(N271="nulová",J271,0)</f>
        <v>0</v>
      </c>
      <c r="BJ271" s="15" t="s">
        <v>73</v>
      </c>
      <c r="BK271" s="131">
        <f>ROUND(I271*H271,2)</f>
        <v>0</v>
      </c>
      <c r="BL271" s="15" t="s">
        <v>143</v>
      </c>
      <c r="BM271" s="130" t="s">
        <v>396</v>
      </c>
    </row>
    <row r="272" spans="2:65" s="12" customFormat="1">
      <c r="B272" s="145"/>
      <c r="D272" s="146" t="s">
        <v>153</v>
      </c>
      <c r="E272" s="147" t="s">
        <v>3</v>
      </c>
      <c r="F272" s="148" t="s">
        <v>386</v>
      </c>
      <c r="H272" s="149">
        <v>8</v>
      </c>
      <c r="L272" s="145"/>
      <c r="M272" s="150"/>
      <c r="T272" s="151"/>
      <c r="AT272" s="147" t="s">
        <v>153</v>
      </c>
      <c r="AU272" s="147" t="s">
        <v>144</v>
      </c>
      <c r="AV272" s="12" t="s">
        <v>75</v>
      </c>
      <c r="AW272" s="12" t="s">
        <v>28</v>
      </c>
      <c r="AX272" s="12" t="s">
        <v>73</v>
      </c>
      <c r="AY272" s="147" t="s">
        <v>134</v>
      </c>
    </row>
    <row r="273" spans="2:65" s="11" customFormat="1" ht="22.85" customHeight="1">
      <c r="B273" s="107"/>
      <c r="D273" s="108" t="s">
        <v>65</v>
      </c>
      <c r="E273" s="116" t="s">
        <v>397</v>
      </c>
      <c r="F273" s="116" t="s">
        <v>398</v>
      </c>
      <c r="J273" s="117">
        <f>BK273</f>
        <v>0</v>
      </c>
      <c r="L273" s="107"/>
      <c r="M273" s="111"/>
      <c r="P273" s="112">
        <f>SUM(P274:P282)</f>
        <v>308.16000000000003</v>
      </c>
      <c r="R273" s="112">
        <f>SUM(R274:R282)</f>
        <v>0</v>
      </c>
      <c r="T273" s="113">
        <f>SUM(T274:T282)</f>
        <v>0</v>
      </c>
      <c r="AR273" s="108" t="s">
        <v>75</v>
      </c>
      <c r="AT273" s="114" t="s">
        <v>65</v>
      </c>
      <c r="AU273" s="114" t="s">
        <v>73</v>
      </c>
      <c r="AY273" s="108" t="s">
        <v>134</v>
      </c>
      <c r="BK273" s="115">
        <f>SUM(BK274:BK282)</f>
        <v>0</v>
      </c>
    </row>
    <row r="274" spans="2:65" s="1" customFormat="1" ht="24.3" customHeight="1">
      <c r="B274" s="118"/>
      <c r="C274" s="119" t="s">
        <v>399</v>
      </c>
      <c r="D274" s="119" t="s">
        <v>139</v>
      </c>
      <c r="E274" s="120" t="s">
        <v>400</v>
      </c>
      <c r="F274" s="121" t="s">
        <v>401</v>
      </c>
      <c r="G274" s="122" t="s">
        <v>402</v>
      </c>
      <c r="H274" s="123">
        <v>7500</v>
      </c>
      <c r="I274" s="124"/>
      <c r="J274" s="124">
        <f>ROUND(I274*H274,2)</f>
        <v>0</v>
      </c>
      <c r="K274" s="125"/>
      <c r="L274" s="27"/>
      <c r="M274" s="126" t="s">
        <v>3</v>
      </c>
      <c r="N274" s="127" t="s">
        <v>37</v>
      </c>
      <c r="O274" s="128">
        <v>0.04</v>
      </c>
      <c r="P274" s="128">
        <f>O274*H274</f>
        <v>300</v>
      </c>
      <c r="Q274" s="128">
        <v>0</v>
      </c>
      <c r="R274" s="128">
        <f>Q274*H274</f>
        <v>0</v>
      </c>
      <c r="S274" s="128">
        <v>0</v>
      </c>
      <c r="T274" s="129">
        <f>S274*H274</f>
        <v>0</v>
      </c>
      <c r="AR274" s="130" t="s">
        <v>143</v>
      </c>
      <c r="AT274" s="130" t="s">
        <v>139</v>
      </c>
      <c r="AU274" s="130" t="s">
        <v>75</v>
      </c>
      <c r="AY274" s="15" t="s">
        <v>134</v>
      </c>
      <c r="BE274" s="131">
        <f>IF(N274="základní",J274,0)</f>
        <v>0</v>
      </c>
      <c r="BF274" s="131">
        <f>IF(N274="snížená",J274,0)</f>
        <v>0</v>
      </c>
      <c r="BG274" s="131">
        <f>IF(N274="zákl. přenesená",J274,0)</f>
        <v>0</v>
      </c>
      <c r="BH274" s="131">
        <f>IF(N274="sníž. přenesená",J274,0)</f>
        <v>0</v>
      </c>
      <c r="BI274" s="131">
        <f>IF(N274="nulová",J274,0)</f>
        <v>0</v>
      </c>
      <c r="BJ274" s="15" t="s">
        <v>73</v>
      </c>
      <c r="BK274" s="131">
        <f>ROUND(I274*H274,2)</f>
        <v>0</v>
      </c>
      <c r="BL274" s="15" t="s">
        <v>143</v>
      </c>
      <c r="BM274" s="130" t="s">
        <v>403</v>
      </c>
    </row>
    <row r="275" spans="2:65" s="1" customFormat="1">
      <c r="B275" s="27"/>
      <c r="D275" s="132" t="s">
        <v>146</v>
      </c>
      <c r="F275" s="133" t="s">
        <v>404</v>
      </c>
      <c r="L275" s="27"/>
      <c r="M275" s="134"/>
      <c r="T275" s="48"/>
      <c r="AT275" s="15" t="s">
        <v>146</v>
      </c>
      <c r="AU275" s="15" t="s">
        <v>75</v>
      </c>
    </row>
    <row r="276" spans="2:65" s="1" customFormat="1" ht="49.15" customHeight="1">
      <c r="B276" s="118"/>
      <c r="C276" s="135" t="s">
        <v>405</v>
      </c>
      <c r="D276" s="135" t="s">
        <v>148</v>
      </c>
      <c r="E276" s="136" t="s">
        <v>406</v>
      </c>
      <c r="F276" s="137" t="s">
        <v>407</v>
      </c>
      <c r="G276" s="138" t="s">
        <v>402</v>
      </c>
      <c r="H276" s="139">
        <v>7500</v>
      </c>
      <c r="I276" s="140"/>
      <c r="J276" s="140">
        <f>ROUND(I276*H276,2)</f>
        <v>0</v>
      </c>
      <c r="K276" s="141"/>
      <c r="L276" s="142"/>
      <c r="M276" s="143" t="s">
        <v>3</v>
      </c>
      <c r="N276" s="144" t="s">
        <v>37</v>
      </c>
      <c r="O276" s="128">
        <v>0</v>
      </c>
      <c r="P276" s="128">
        <f>O276*H276</f>
        <v>0</v>
      </c>
      <c r="Q276" s="128">
        <v>0</v>
      </c>
      <c r="R276" s="128">
        <f>Q276*H276</f>
        <v>0</v>
      </c>
      <c r="S276" s="128">
        <v>0</v>
      </c>
      <c r="T276" s="129">
        <f>S276*H276</f>
        <v>0</v>
      </c>
      <c r="AR276" s="130" t="s">
        <v>151</v>
      </c>
      <c r="AT276" s="130" t="s">
        <v>148</v>
      </c>
      <c r="AU276" s="130" t="s">
        <v>75</v>
      </c>
      <c r="AY276" s="15" t="s">
        <v>134</v>
      </c>
      <c r="BE276" s="131">
        <f>IF(N276="základní",J276,0)</f>
        <v>0</v>
      </c>
      <c r="BF276" s="131">
        <f>IF(N276="snížená",J276,0)</f>
        <v>0</v>
      </c>
      <c r="BG276" s="131">
        <f>IF(N276="zákl. přenesená",J276,0)</f>
        <v>0</v>
      </c>
      <c r="BH276" s="131">
        <f>IF(N276="sníž. přenesená",J276,0)</f>
        <v>0</v>
      </c>
      <c r="BI276" s="131">
        <f>IF(N276="nulová",J276,0)</f>
        <v>0</v>
      </c>
      <c r="BJ276" s="15" t="s">
        <v>73</v>
      </c>
      <c r="BK276" s="131">
        <f>ROUND(I276*H276,2)</f>
        <v>0</v>
      </c>
      <c r="BL276" s="15" t="s">
        <v>143</v>
      </c>
      <c r="BM276" s="130" t="s">
        <v>408</v>
      </c>
    </row>
    <row r="277" spans="2:65" s="12" customFormat="1">
      <c r="B277" s="145"/>
      <c r="D277" s="146" t="s">
        <v>153</v>
      </c>
      <c r="E277" s="147" t="s">
        <v>3</v>
      </c>
      <c r="F277" s="148" t="s">
        <v>409</v>
      </c>
      <c r="H277" s="149">
        <v>7500</v>
      </c>
      <c r="L277" s="145"/>
      <c r="M277" s="150"/>
      <c r="T277" s="151"/>
      <c r="AT277" s="147" t="s">
        <v>153</v>
      </c>
      <c r="AU277" s="147" t="s">
        <v>75</v>
      </c>
      <c r="AV277" s="12" t="s">
        <v>75</v>
      </c>
      <c r="AW277" s="12" t="s">
        <v>28</v>
      </c>
      <c r="AX277" s="12" t="s">
        <v>73</v>
      </c>
      <c r="AY277" s="147" t="s">
        <v>134</v>
      </c>
    </row>
    <row r="278" spans="2:65" s="1" customFormat="1" ht="24.3" customHeight="1">
      <c r="B278" s="118"/>
      <c r="C278" s="119" t="s">
        <v>410</v>
      </c>
      <c r="D278" s="119" t="s">
        <v>139</v>
      </c>
      <c r="E278" s="120" t="s">
        <v>411</v>
      </c>
      <c r="F278" s="121" t="s">
        <v>412</v>
      </c>
      <c r="G278" s="122" t="s">
        <v>402</v>
      </c>
      <c r="H278" s="123">
        <v>170</v>
      </c>
      <c r="I278" s="124"/>
      <c r="J278" s="124">
        <f>ROUND(I278*H278,2)</f>
        <v>0</v>
      </c>
      <c r="K278" s="125"/>
      <c r="L278" s="27"/>
      <c r="M278" s="126" t="s">
        <v>3</v>
      </c>
      <c r="N278" s="127" t="s">
        <v>37</v>
      </c>
      <c r="O278" s="128">
        <v>4.8000000000000001E-2</v>
      </c>
      <c r="P278" s="128">
        <f>O278*H278</f>
        <v>8.16</v>
      </c>
      <c r="Q278" s="128">
        <v>0</v>
      </c>
      <c r="R278" s="128">
        <f>Q278*H278</f>
        <v>0</v>
      </c>
      <c r="S278" s="128">
        <v>0</v>
      </c>
      <c r="T278" s="129">
        <f>S278*H278</f>
        <v>0</v>
      </c>
      <c r="AR278" s="130" t="s">
        <v>143</v>
      </c>
      <c r="AT278" s="130" t="s">
        <v>139</v>
      </c>
      <c r="AU278" s="130" t="s">
        <v>75</v>
      </c>
      <c r="AY278" s="15" t="s">
        <v>134</v>
      </c>
      <c r="BE278" s="131">
        <f>IF(N278="základní",J278,0)</f>
        <v>0</v>
      </c>
      <c r="BF278" s="131">
        <f>IF(N278="snížená",J278,0)</f>
        <v>0</v>
      </c>
      <c r="BG278" s="131">
        <f>IF(N278="zákl. přenesená",J278,0)</f>
        <v>0</v>
      </c>
      <c r="BH278" s="131">
        <f>IF(N278="sníž. přenesená",J278,0)</f>
        <v>0</v>
      </c>
      <c r="BI278" s="131">
        <f>IF(N278="nulová",J278,0)</f>
        <v>0</v>
      </c>
      <c r="BJ278" s="15" t="s">
        <v>73</v>
      </c>
      <c r="BK278" s="131">
        <f>ROUND(I278*H278,2)</f>
        <v>0</v>
      </c>
      <c r="BL278" s="15" t="s">
        <v>143</v>
      </c>
      <c r="BM278" s="130" t="s">
        <v>413</v>
      </c>
    </row>
    <row r="279" spans="2:65" s="1" customFormat="1">
      <c r="B279" s="27"/>
      <c r="D279" s="132" t="s">
        <v>146</v>
      </c>
      <c r="F279" s="133" t="s">
        <v>414</v>
      </c>
      <c r="L279" s="27"/>
      <c r="M279" s="134"/>
      <c r="T279" s="48"/>
      <c r="AT279" s="15" t="s">
        <v>146</v>
      </c>
      <c r="AU279" s="15" t="s">
        <v>75</v>
      </c>
    </row>
    <row r="280" spans="2:65" s="12" customFormat="1">
      <c r="B280" s="145"/>
      <c r="D280" s="146" t="s">
        <v>153</v>
      </c>
      <c r="E280" s="147" t="s">
        <v>3</v>
      </c>
      <c r="F280" s="148" t="s">
        <v>415</v>
      </c>
      <c r="H280" s="149">
        <v>170</v>
      </c>
      <c r="L280" s="145"/>
      <c r="M280" s="150"/>
      <c r="T280" s="151"/>
      <c r="AT280" s="147" t="s">
        <v>153</v>
      </c>
      <c r="AU280" s="147" t="s">
        <v>75</v>
      </c>
      <c r="AV280" s="12" t="s">
        <v>75</v>
      </c>
      <c r="AW280" s="12" t="s">
        <v>28</v>
      </c>
      <c r="AX280" s="12" t="s">
        <v>73</v>
      </c>
      <c r="AY280" s="147" t="s">
        <v>134</v>
      </c>
    </row>
    <row r="281" spans="2:65" s="1" customFormat="1" ht="37.9" customHeight="1">
      <c r="B281" s="118"/>
      <c r="C281" s="135" t="s">
        <v>416</v>
      </c>
      <c r="D281" s="135" t="s">
        <v>148</v>
      </c>
      <c r="E281" s="136" t="s">
        <v>417</v>
      </c>
      <c r="F281" s="137" t="s">
        <v>418</v>
      </c>
      <c r="G281" s="138" t="s">
        <v>402</v>
      </c>
      <c r="H281" s="139">
        <v>130</v>
      </c>
      <c r="I281" s="140"/>
      <c r="J281" s="140">
        <f>ROUND(I281*H281,2)</f>
        <v>0</v>
      </c>
      <c r="K281" s="141"/>
      <c r="L281" s="142"/>
      <c r="M281" s="143" t="s">
        <v>3</v>
      </c>
      <c r="N281" s="144" t="s">
        <v>37</v>
      </c>
      <c r="O281" s="128">
        <v>0</v>
      </c>
      <c r="P281" s="128">
        <f>O281*H281</f>
        <v>0</v>
      </c>
      <c r="Q281" s="128">
        <v>0</v>
      </c>
      <c r="R281" s="128">
        <f>Q281*H281</f>
        <v>0</v>
      </c>
      <c r="S281" s="128">
        <v>0</v>
      </c>
      <c r="T281" s="129">
        <f>S281*H281</f>
        <v>0</v>
      </c>
      <c r="AR281" s="130" t="s">
        <v>151</v>
      </c>
      <c r="AT281" s="130" t="s">
        <v>148</v>
      </c>
      <c r="AU281" s="130" t="s">
        <v>75</v>
      </c>
      <c r="AY281" s="15" t="s">
        <v>134</v>
      </c>
      <c r="BE281" s="131">
        <f>IF(N281="základní",J281,0)</f>
        <v>0</v>
      </c>
      <c r="BF281" s="131">
        <f>IF(N281="snížená",J281,0)</f>
        <v>0</v>
      </c>
      <c r="BG281" s="131">
        <f>IF(N281="zákl. přenesená",J281,0)</f>
        <v>0</v>
      </c>
      <c r="BH281" s="131">
        <f>IF(N281="sníž. přenesená",J281,0)</f>
        <v>0</v>
      </c>
      <c r="BI281" s="131">
        <f>IF(N281="nulová",J281,0)</f>
        <v>0</v>
      </c>
      <c r="BJ281" s="15" t="s">
        <v>73</v>
      </c>
      <c r="BK281" s="131">
        <f>ROUND(I281*H281,2)</f>
        <v>0</v>
      </c>
      <c r="BL281" s="15" t="s">
        <v>143</v>
      </c>
      <c r="BM281" s="130" t="s">
        <v>419</v>
      </c>
    </row>
    <row r="282" spans="2:65" s="12" customFormat="1">
      <c r="B282" s="145"/>
      <c r="D282" s="146" t="s">
        <v>153</v>
      </c>
      <c r="E282" s="147" t="s">
        <v>3</v>
      </c>
      <c r="F282" s="148" t="s">
        <v>420</v>
      </c>
      <c r="H282" s="149">
        <v>130</v>
      </c>
      <c r="L282" s="145"/>
      <c r="M282" s="150"/>
      <c r="T282" s="151"/>
      <c r="AT282" s="147" t="s">
        <v>153</v>
      </c>
      <c r="AU282" s="147" t="s">
        <v>75</v>
      </c>
      <c r="AV282" s="12" t="s">
        <v>75</v>
      </c>
      <c r="AW282" s="12" t="s">
        <v>28</v>
      </c>
      <c r="AX282" s="12" t="s">
        <v>73</v>
      </c>
      <c r="AY282" s="147" t="s">
        <v>134</v>
      </c>
    </row>
    <row r="283" spans="2:65" s="11" customFormat="1" ht="22.85" customHeight="1">
      <c r="B283" s="107"/>
      <c r="D283" s="108" t="s">
        <v>65</v>
      </c>
      <c r="E283" s="116" t="s">
        <v>421</v>
      </c>
      <c r="F283" s="116" t="s">
        <v>422</v>
      </c>
      <c r="J283" s="117">
        <f>BK283</f>
        <v>0</v>
      </c>
      <c r="L283" s="107"/>
      <c r="M283" s="111"/>
      <c r="P283" s="112">
        <f>P284+P292+P303+P315+P322+P332</f>
        <v>146.40800000000002</v>
      </c>
      <c r="R283" s="112">
        <f>R284+R292+R303+R315+R322+R332</f>
        <v>0.64327000000000001</v>
      </c>
      <c r="T283" s="113">
        <f>T284+T292+T303+T315+T322+T332</f>
        <v>0</v>
      </c>
      <c r="AR283" s="108" t="s">
        <v>75</v>
      </c>
      <c r="AT283" s="114" t="s">
        <v>65</v>
      </c>
      <c r="AU283" s="114" t="s">
        <v>73</v>
      </c>
      <c r="AY283" s="108" t="s">
        <v>134</v>
      </c>
      <c r="BK283" s="115">
        <f>BK284+BK292+BK303+BK315+BK322+BK332</f>
        <v>0</v>
      </c>
    </row>
    <row r="284" spans="2:65" s="11" customFormat="1" ht="20.85" customHeight="1">
      <c r="B284" s="107"/>
      <c r="D284" s="108" t="s">
        <v>65</v>
      </c>
      <c r="E284" s="116" t="s">
        <v>423</v>
      </c>
      <c r="F284" s="116" t="s">
        <v>424</v>
      </c>
      <c r="J284" s="117">
        <f>BK284</f>
        <v>0</v>
      </c>
      <c r="L284" s="107"/>
      <c r="M284" s="111"/>
      <c r="P284" s="112">
        <f>SUM(P285:P291)</f>
        <v>8.16</v>
      </c>
      <c r="R284" s="112">
        <f>SUM(R285:R291)</f>
        <v>3.6720000000000003E-2</v>
      </c>
      <c r="T284" s="113">
        <f>SUM(T285:T291)</f>
        <v>0</v>
      </c>
      <c r="AR284" s="108" t="s">
        <v>75</v>
      </c>
      <c r="AT284" s="114" t="s">
        <v>65</v>
      </c>
      <c r="AU284" s="114" t="s">
        <v>75</v>
      </c>
      <c r="AY284" s="108" t="s">
        <v>134</v>
      </c>
      <c r="BK284" s="115">
        <f>SUM(BK285:BK291)</f>
        <v>0</v>
      </c>
    </row>
    <row r="285" spans="2:65" s="1" customFormat="1" ht="21.8" customHeight="1">
      <c r="B285" s="118"/>
      <c r="C285" s="119" t="s">
        <v>425</v>
      </c>
      <c r="D285" s="119" t="s">
        <v>139</v>
      </c>
      <c r="E285" s="120" t="s">
        <v>426</v>
      </c>
      <c r="F285" s="121" t="s">
        <v>427</v>
      </c>
      <c r="G285" s="122" t="s">
        <v>402</v>
      </c>
      <c r="H285" s="123">
        <v>12</v>
      </c>
      <c r="I285" s="124"/>
      <c r="J285" s="124">
        <f>ROUND(I285*H285,2)</f>
        <v>0</v>
      </c>
      <c r="K285" s="125"/>
      <c r="L285" s="27"/>
      <c r="M285" s="126" t="s">
        <v>3</v>
      </c>
      <c r="N285" s="127" t="s">
        <v>37</v>
      </c>
      <c r="O285" s="128">
        <v>0.4</v>
      </c>
      <c r="P285" s="128">
        <f>O285*H285</f>
        <v>4.8000000000000007</v>
      </c>
      <c r="Q285" s="128">
        <v>0</v>
      </c>
      <c r="R285" s="128">
        <f>Q285*H285</f>
        <v>0</v>
      </c>
      <c r="S285" s="128">
        <v>0</v>
      </c>
      <c r="T285" s="129">
        <f>S285*H285</f>
        <v>0</v>
      </c>
      <c r="AR285" s="130" t="s">
        <v>143</v>
      </c>
      <c r="AT285" s="130" t="s">
        <v>139</v>
      </c>
      <c r="AU285" s="130" t="s">
        <v>144</v>
      </c>
      <c r="AY285" s="15" t="s">
        <v>134</v>
      </c>
      <c r="BE285" s="131">
        <f>IF(N285="základní",J285,0)</f>
        <v>0</v>
      </c>
      <c r="BF285" s="131">
        <f>IF(N285="snížená",J285,0)</f>
        <v>0</v>
      </c>
      <c r="BG285" s="131">
        <f>IF(N285="zákl. přenesená",J285,0)</f>
        <v>0</v>
      </c>
      <c r="BH285" s="131">
        <f>IF(N285="sníž. přenesená",J285,0)</f>
        <v>0</v>
      </c>
      <c r="BI285" s="131">
        <f>IF(N285="nulová",J285,0)</f>
        <v>0</v>
      </c>
      <c r="BJ285" s="15" t="s">
        <v>73</v>
      </c>
      <c r="BK285" s="131">
        <f>ROUND(I285*H285,2)</f>
        <v>0</v>
      </c>
      <c r="BL285" s="15" t="s">
        <v>143</v>
      </c>
      <c r="BM285" s="130" t="s">
        <v>428</v>
      </c>
    </row>
    <row r="286" spans="2:65" s="1" customFormat="1">
      <c r="B286" s="27"/>
      <c r="D286" s="132" t="s">
        <v>146</v>
      </c>
      <c r="F286" s="133" t="s">
        <v>429</v>
      </c>
      <c r="L286" s="27"/>
      <c r="M286" s="134"/>
      <c r="T286" s="48"/>
      <c r="AT286" s="15" t="s">
        <v>146</v>
      </c>
      <c r="AU286" s="15" t="s">
        <v>144</v>
      </c>
    </row>
    <row r="287" spans="2:65" s="1" customFormat="1" ht="16.45" customHeight="1">
      <c r="B287" s="118"/>
      <c r="C287" s="135" t="s">
        <v>430</v>
      </c>
      <c r="D287" s="135" t="s">
        <v>148</v>
      </c>
      <c r="E287" s="136" t="s">
        <v>431</v>
      </c>
      <c r="F287" s="137" t="s">
        <v>432</v>
      </c>
      <c r="G287" s="138" t="s">
        <v>402</v>
      </c>
      <c r="H287" s="139">
        <v>12</v>
      </c>
      <c r="I287" s="140"/>
      <c r="J287" s="140">
        <f>ROUND(I287*H287,2)</f>
        <v>0</v>
      </c>
      <c r="K287" s="141"/>
      <c r="L287" s="142"/>
      <c r="M287" s="143" t="s">
        <v>3</v>
      </c>
      <c r="N287" s="144" t="s">
        <v>37</v>
      </c>
      <c r="O287" s="128">
        <v>0</v>
      </c>
      <c r="P287" s="128">
        <f>O287*H287</f>
        <v>0</v>
      </c>
      <c r="Q287" s="128">
        <v>1.5E-3</v>
      </c>
      <c r="R287" s="128">
        <f>Q287*H287</f>
        <v>1.8000000000000002E-2</v>
      </c>
      <c r="S287" s="128">
        <v>0</v>
      </c>
      <c r="T287" s="129">
        <f>S287*H287</f>
        <v>0</v>
      </c>
      <c r="AR287" s="130" t="s">
        <v>151</v>
      </c>
      <c r="AT287" s="130" t="s">
        <v>148</v>
      </c>
      <c r="AU287" s="130" t="s">
        <v>144</v>
      </c>
      <c r="AY287" s="15" t="s">
        <v>134</v>
      </c>
      <c r="BE287" s="131">
        <f>IF(N287="základní",J287,0)</f>
        <v>0</v>
      </c>
      <c r="BF287" s="131">
        <f>IF(N287="snížená",J287,0)</f>
        <v>0</v>
      </c>
      <c r="BG287" s="131">
        <f>IF(N287="zákl. přenesená",J287,0)</f>
        <v>0</v>
      </c>
      <c r="BH287" s="131">
        <f>IF(N287="sníž. přenesená",J287,0)</f>
        <v>0</v>
      </c>
      <c r="BI287" s="131">
        <f>IF(N287="nulová",J287,0)</f>
        <v>0</v>
      </c>
      <c r="BJ287" s="15" t="s">
        <v>73</v>
      </c>
      <c r="BK287" s="131">
        <f>ROUND(I287*H287,2)</f>
        <v>0</v>
      </c>
      <c r="BL287" s="15" t="s">
        <v>143</v>
      </c>
      <c r="BM287" s="130" t="s">
        <v>433</v>
      </c>
    </row>
    <row r="288" spans="2:65" s="1" customFormat="1" ht="16.45" customHeight="1">
      <c r="B288" s="118"/>
      <c r="C288" s="135" t="s">
        <v>434</v>
      </c>
      <c r="D288" s="135" t="s">
        <v>148</v>
      </c>
      <c r="E288" s="136" t="s">
        <v>435</v>
      </c>
      <c r="F288" s="137" t="s">
        <v>436</v>
      </c>
      <c r="G288" s="138" t="s">
        <v>142</v>
      </c>
      <c r="H288" s="139">
        <v>24</v>
      </c>
      <c r="I288" s="140"/>
      <c r="J288" s="140">
        <f>ROUND(I288*H288,2)</f>
        <v>0</v>
      </c>
      <c r="K288" s="141"/>
      <c r="L288" s="142"/>
      <c r="M288" s="143" t="s">
        <v>3</v>
      </c>
      <c r="N288" s="144" t="s">
        <v>37</v>
      </c>
      <c r="O288" s="128">
        <v>0</v>
      </c>
      <c r="P288" s="128">
        <f>O288*H288</f>
        <v>0</v>
      </c>
      <c r="Q288" s="128">
        <v>3.0000000000000001E-5</v>
      </c>
      <c r="R288" s="128">
        <f>Q288*H288</f>
        <v>7.2000000000000005E-4</v>
      </c>
      <c r="S288" s="128">
        <v>0</v>
      </c>
      <c r="T288" s="129">
        <f>S288*H288</f>
        <v>0</v>
      </c>
      <c r="AR288" s="130" t="s">
        <v>151</v>
      </c>
      <c r="AT288" s="130" t="s">
        <v>148</v>
      </c>
      <c r="AU288" s="130" t="s">
        <v>144</v>
      </c>
      <c r="AY288" s="15" t="s">
        <v>134</v>
      </c>
      <c r="BE288" s="131">
        <f>IF(N288="základní",J288,0)</f>
        <v>0</v>
      </c>
      <c r="BF288" s="131">
        <f>IF(N288="snížená",J288,0)</f>
        <v>0</v>
      </c>
      <c r="BG288" s="131">
        <f>IF(N288="zákl. přenesená",J288,0)</f>
        <v>0</v>
      </c>
      <c r="BH288" s="131">
        <f>IF(N288="sníž. přenesená",J288,0)</f>
        <v>0</v>
      </c>
      <c r="BI288" s="131">
        <f>IF(N288="nulová",J288,0)</f>
        <v>0</v>
      </c>
      <c r="BJ288" s="15" t="s">
        <v>73</v>
      </c>
      <c r="BK288" s="131">
        <f>ROUND(I288*H288,2)</f>
        <v>0</v>
      </c>
      <c r="BL288" s="15" t="s">
        <v>143</v>
      </c>
      <c r="BM288" s="130" t="s">
        <v>437</v>
      </c>
    </row>
    <row r="289" spans="2:65" s="1" customFormat="1" ht="24.3" customHeight="1">
      <c r="B289" s="118"/>
      <c r="C289" s="119" t="s">
        <v>438</v>
      </c>
      <c r="D289" s="119" t="s">
        <v>139</v>
      </c>
      <c r="E289" s="120" t="s">
        <v>439</v>
      </c>
      <c r="F289" s="121" t="s">
        <v>440</v>
      </c>
      <c r="G289" s="122" t="s">
        <v>142</v>
      </c>
      <c r="H289" s="123">
        <v>12</v>
      </c>
      <c r="I289" s="124"/>
      <c r="J289" s="124">
        <f>ROUND(I289*H289,2)</f>
        <v>0</v>
      </c>
      <c r="K289" s="125"/>
      <c r="L289" s="27"/>
      <c r="M289" s="126" t="s">
        <v>3</v>
      </c>
      <c r="N289" s="127" t="s">
        <v>37</v>
      </c>
      <c r="O289" s="128">
        <v>0.28000000000000003</v>
      </c>
      <c r="P289" s="128">
        <f>O289*H289</f>
        <v>3.3600000000000003</v>
      </c>
      <c r="Q289" s="128">
        <v>0</v>
      </c>
      <c r="R289" s="128">
        <f>Q289*H289</f>
        <v>0</v>
      </c>
      <c r="S289" s="128">
        <v>0</v>
      </c>
      <c r="T289" s="129">
        <f>S289*H289</f>
        <v>0</v>
      </c>
      <c r="AR289" s="130" t="s">
        <v>143</v>
      </c>
      <c r="AT289" s="130" t="s">
        <v>139</v>
      </c>
      <c r="AU289" s="130" t="s">
        <v>144</v>
      </c>
      <c r="AY289" s="15" t="s">
        <v>134</v>
      </c>
      <c r="BE289" s="131">
        <f>IF(N289="základní",J289,0)</f>
        <v>0</v>
      </c>
      <c r="BF289" s="131">
        <f>IF(N289="snížená",J289,0)</f>
        <v>0</v>
      </c>
      <c r="BG289" s="131">
        <f>IF(N289="zákl. přenesená",J289,0)</f>
        <v>0</v>
      </c>
      <c r="BH289" s="131">
        <f>IF(N289="sníž. přenesená",J289,0)</f>
        <v>0</v>
      </c>
      <c r="BI289" s="131">
        <f>IF(N289="nulová",J289,0)</f>
        <v>0</v>
      </c>
      <c r="BJ289" s="15" t="s">
        <v>73</v>
      </c>
      <c r="BK289" s="131">
        <f>ROUND(I289*H289,2)</f>
        <v>0</v>
      </c>
      <c r="BL289" s="15" t="s">
        <v>143</v>
      </c>
      <c r="BM289" s="130" t="s">
        <v>441</v>
      </c>
    </row>
    <row r="290" spans="2:65" s="1" customFormat="1">
      <c r="B290" s="27"/>
      <c r="D290" s="132" t="s">
        <v>146</v>
      </c>
      <c r="F290" s="133" t="s">
        <v>442</v>
      </c>
      <c r="L290" s="27"/>
      <c r="M290" s="134"/>
      <c r="T290" s="48"/>
      <c r="AT290" s="15" t="s">
        <v>146</v>
      </c>
      <c r="AU290" s="15" t="s">
        <v>144</v>
      </c>
    </row>
    <row r="291" spans="2:65" s="1" customFormat="1" ht="16.45" customHeight="1">
      <c r="B291" s="118"/>
      <c r="C291" s="135" t="s">
        <v>443</v>
      </c>
      <c r="D291" s="135" t="s">
        <v>148</v>
      </c>
      <c r="E291" s="136" t="s">
        <v>444</v>
      </c>
      <c r="F291" s="137" t="s">
        <v>445</v>
      </c>
      <c r="G291" s="138" t="s">
        <v>142</v>
      </c>
      <c r="H291" s="139">
        <v>12</v>
      </c>
      <c r="I291" s="140"/>
      <c r="J291" s="140">
        <f>ROUND(I291*H291,2)</f>
        <v>0</v>
      </c>
      <c r="K291" s="141"/>
      <c r="L291" s="142"/>
      <c r="M291" s="143" t="s">
        <v>3</v>
      </c>
      <c r="N291" s="144" t="s">
        <v>37</v>
      </c>
      <c r="O291" s="128">
        <v>0</v>
      </c>
      <c r="P291" s="128">
        <f>O291*H291</f>
        <v>0</v>
      </c>
      <c r="Q291" s="128">
        <v>1.5E-3</v>
      </c>
      <c r="R291" s="128">
        <f>Q291*H291</f>
        <v>1.8000000000000002E-2</v>
      </c>
      <c r="S291" s="128">
        <v>0</v>
      </c>
      <c r="T291" s="129">
        <f>S291*H291</f>
        <v>0</v>
      </c>
      <c r="AR291" s="130" t="s">
        <v>151</v>
      </c>
      <c r="AT291" s="130" t="s">
        <v>148</v>
      </c>
      <c r="AU291" s="130" t="s">
        <v>144</v>
      </c>
      <c r="AY291" s="15" t="s">
        <v>134</v>
      </c>
      <c r="BE291" s="131">
        <f>IF(N291="základní",J291,0)</f>
        <v>0</v>
      </c>
      <c r="BF291" s="131">
        <f>IF(N291="snížená",J291,0)</f>
        <v>0</v>
      </c>
      <c r="BG291" s="131">
        <f>IF(N291="zákl. přenesená",J291,0)</f>
        <v>0</v>
      </c>
      <c r="BH291" s="131">
        <f>IF(N291="sníž. přenesená",J291,0)</f>
        <v>0</v>
      </c>
      <c r="BI291" s="131">
        <f>IF(N291="nulová",J291,0)</f>
        <v>0</v>
      </c>
      <c r="BJ291" s="15" t="s">
        <v>73</v>
      </c>
      <c r="BK291" s="131">
        <f>ROUND(I291*H291,2)</f>
        <v>0</v>
      </c>
      <c r="BL291" s="15" t="s">
        <v>143</v>
      </c>
      <c r="BM291" s="130" t="s">
        <v>446</v>
      </c>
    </row>
    <row r="292" spans="2:65" s="11" customFormat="1" ht="20.85" customHeight="1">
      <c r="B292" s="107"/>
      <c r="D292" s="108" t="s">
        <v>65</v>
      </c>
      <c r="E292" s="116" t="s">
        <v>447</v>
      </c>
      <c r="F292" s="116" t="s">
        <v>448</v>
      </c>
      <c r="J292" s="117">
        <f>BK292</f>
        <v>0</v>
      </c>
      <c r="L292" s="107"/>
      <c r="M292" s="111"/>
      <c r="P292" s="112">
        <f>SUM(P293:P302)</f>
        <v>3.54</v>
      </c>
      <c r="R292" s="112">
        <f>SUM(R293:R302)</f>
        <v>3.6000000000000002E-4</v>
      </c>
      <c r="T292" s="113">
        <f>SUM(T293:T302)</f>
        <v>0</v>
      </c>
      <c r="AR292" s="108" t="s">
        <v>75</v>
      </c>
      <c r="AT292" s="114" t="s">
        <v>65</v>
      </c>
      <c r="AU292" s="114" t="s">
        <v>75</v>
      </c>
      <c r="AY292" s="108" t="s">
        <v>134</v>
      </c>
      <c r="BK292" s="115">
        <f>SUM(BK293:BK302)</f>
        <v>0</v>
      </c>
    </row>
    <row r="293" spans="2:65" s="1" customFormat="1" ht="16.45" customHeight="1">
      <c r="B293" s="118"/>
      <c r="C293" s="119" t="s">
        <v>449</v>
      </c>
      <c r="D293" s="119" t="s">
        <v>139</v>
      </c>
      <c r="E293" s="120" t="s">
        <v>450</v>
      </c>
      <c r="F293" s="121" t="s">
        <v>451</v>
      </c>
      <c r="G293" s="122" t="s">
        <v>402</v>
      </c>
      <c r="H293" s="123">
        <v>6</v>
      </c>
      <c r="I293" s="124"/>
      <c r="J293" s="124">
        <f>ROUND(I293*H293,2)</f>
        <v>0</v>
      </c>
      <c r="K293" s="125"/>
      <c r="L293" s="27"/>
      <c r="M293" s="126" t="s">
        <v>3</v>
      </c>
      <c r="N293" s="127" t="s">
        <v>37</v>
      </c>
      <c r="O293" s="128">
        <v>0.34</v>
      </c>
      <c r="P293" s="128">
        <f>O293*H293</f>
        <v>2.04</v>
      </c>
      <c r="Q293" s="128">
        <v>0</v>
      </c>
      <c r="R293" s="128">
        <f>Q293*H293</f>
        <v>0</v>
      </c>
      <c r="S293" s="128">
        <v>0</v>
      </c>
      <c r="T293" s="129">
        <f>S293*H293</f>
        <v>0</v>
      </c>
      <c r="AR293" s="130" t="s">
        <v>143</v>
      </c>
      <c r="AT293" s="130" t="s">
        <v>139</v>
      </c>
      <c r="AU293" s="130" t="s">
        <v>144</v>
      </c>
      <c r="AY293" s="15" t="s">
        <v>134</v>
      </c>
      <c r="BE293" s="131">
        <f>IF(N293="základní",J293,0)</f>
        <v>0</v>
      </c>
      <c r="BF293" s="131">
        <f>IF(N293="snížená",J293,0)</f>
        <v>0</v>
      </c>
      <c r="BG293" s="131">
        <f>IF(N293="zákl. přenesená",J293,0)</f>
        <v>0</v>
      </c>
      <c r="BH293" s="131">
        <f>IF(N293="sníž. přenesená",J293,0)</f>
        <v>0</v>
      </c>
      <c r="BI293" s="131">
        <f>IF(N293="nulová",J293,0)</f>
        <v>0</v>
      </c>
      <c r="BJ293" s="15" t="s">
        <v>73</v>
      </c>
      <c r="BK293" s="131">
        <f>ROUND(I293*H293,2)</f>
        <v>0</v>
      </c>
      <c r="BL293" s="15" t="s">
        <v>143</v>
      </c>
      <c r="BM293" s="130" t="s">
        <v>452</v>
      </c>
    </row>
    <row r="294" spans="2:65" s="1" customFormat="1">
      <c r="B294" s="27"/>
      <c r="D294" s="132" t="s">
        <v>146</v>
      </c>
      <c r="F294" s="133" t="s">
        <v>453</v>
      </c>
      <c r="L294" s="27"/>
      <c r="M294" s="134"/>
      <c r="T294" s="48"/>
      <c r="AT294" s="15" t="s">
        <v>146</v>
      </c>
      <c r="AU294" s="15" t="s">
        <v>144</v>
      </c>
    </row>
    <row r="295" spans="2:65" s="1" customFormat="1" ht="16.45" customHeight="1">
      <c r="B295" s="118"/>
      <c r="C295" s="135" t="s">
        <v>454</v>
      </c>
      <c r="D295" s="135" t="s">
        <v>148</v>
      </c>
      <c r="E295" s="136" t="s">
        <v>455</v>
      </c>
      <c r="F295" s="137" t="s">
        <v>456</v>
      </c>
      <c r="G295" s="138" t="s">
        <v>402</v>
      </c>
      <c r="H295" s="139">
        <v>6</v>
      </c>
      <c r="I295" s="140"/>
      <c r="J295" s="140">
        <f>ROUND(I295*H295,2)</f>
        <v>0</v>
      </c>
      <c r="K295" s="141"/>
      <c r="L295" s="142"/>
      <c r="M295" s="143" t="s">
        <v>3</v>
      </c>
      <c r="N295" s="144" t="s">
        <v>37</v>
      </c>
      <c r="O295" s="128">
        <v>0</v>
      </c>
      <c r="P295" s="128">
        <f>O295*H295</f>
        <v>0</v>
      </c>
      <c r="Q295" s="128">
        <v>0</v>
      </c>
      <c r="R295" s="128">
        <f>Q295*H295</f>
        <v>0</v>
      </c>
      <c r="S295" s="128">
        <v>0</v>
      </c>
      <c r="T295" s="129">
        <f>S295*H295</f>
        <v>0</v>
      </c>
      <c r="AR295" s="130" t="s">
        <v>151</v>
      </c>
      <c r="AT295" s="130" t="s">
        <v>148</v>
      </c>
      <c r="AU295" s="130" t="s">
        <v>144</v>
      </c>
      <c r="AY295" s="15" t="s">
        <v>134</v>
      </c>
      <c r="BE295" s="131">
        <f>IF(N295="základní",J295,0)</f>
        <v>0</v>
      </c>
      <c r="BF295" s="131">
        <f>IF(N295="snížená",J295,0)</f>
        <v>0</v>
      </c>
      <c r="BG295" s="131">
        <f>IF(N295="zákl. přenesená",J295,0)</f>
        <v>0</v>
      </c>
      <c r="BH295" s="131">
        <f>IF(N295="sníž. přenesená",J295,0)</f>
        <v>0</v>
      </c>
      <c r="BI295" s="131">
        <f>IF(N295="nulová",J295,0)</f>
        <v>0</v>
      </c>
      <c r="BJ295" s="15" t="s">
        <v>73</v>
      </c>
      <c r="BK295" s="131">
        <f>ROUND(I295*H295,2)</f>
        <v>0</v>
      </c>
      <c r="BL295" s="15" t="s">
        <v>143</v>
      </c>
      <c r="BM295" s="130" t="s">
        <v>457</v>
      </c>
    </row>
    <row r="296" spans="2:65" s="12" customFormat="1">
      <c r="B296" s="145"/>
      <c r="D296" s="146" t="s">
        <v>153</v>
      </c>
      <c r="E296" s="147" t="s">
        <v>3</v>
      </c>
      <c r="F296" s="148" t="s">
        <v>458</v>
      </c>
      <c r="H296" s="149">
        <v>6</v>
      </c>
      <c r="L296" s="145"/>
      <c r="M296" s="150"/>
      <c r="T296" s="151"/>
      <c r="AT296" s="147" t="s">
        <v>153</v>
      </c>
      <c r="AU296" s="147" t="s">
        <v>144</v>
      </c>
      <c r="AV296" s="12" t="s">
        <v>75</v>
      </c>
      <c r="AW296" s="12" t="s">
        <v>28</v>
      </c>
      <c r="AX296" s="12" t="s">
        <v>73</v>
      </c>
      <c r="AY296" s="147" t="s">
        <v>134</v>
      </c>
    </row>
    <row r="297" spans="2:65" s="1" customFormat="1" ht="16.45" customHeight="1">
      <c r="B297" s="118"/>
      <c r="C297" s="135" t="s">
        <v>459</v>
      </c>
      <c r="D297" s="135" t="s">
        <v>148</v>
      </c>
      <c r="E297" s="136" t="s">
        <v>435</v>
      </c>
      <c r="F297" s="137" t="s">
        <v>436</v>
      </c>
      <c r="G297" s="138" t="s">
        <v>142</v>
      </c>
      <c r="H297" s="139">
        <v>12</v>
      </c>
      <c r="I297" s="140"/>
      <c r="J297" s="140">
        <f>ROUND(I297*H297,2)</f>
        <v>0</v>
      </c>
      <c r="K297" s="141"/>
      <c r="L297" s="142"/>
      <c r="M297" s="143" t="s">
        <v>3</v>
      </c>
      <c r="N297" s="144" t="s">
        <v>37</v>
      </c>
      <c r="O297" s="128">
        <v>0</v>
      </c>
      <c r="P297" s="128">
        <f>O297*H297</f>
        <v>0</v>
      </c>
      <c r="Q297" s="128">
        <v>3.0000000000000001E-5</v>
      </c>
      <c r="R297" s="128">
        <f>Q297*H297</f>
        <v>3.6000000000000002E-4</v>
      </c>
      <c r="S297" s="128">
        <v>0</v>
      </c>
      <c r="T297" s="129">
        <f>S297*H297</f>
        <v>0</v>
      </c>
      <c r="AR297" s="130" t="s">
        <v>151</v>
      </c>
      <c r="AT297" s="130" t="s">
        <v>148</v>
      </c>
      <c r="AU297" s="130" t="s">
        <v>144</v>
      </c>
      <c r="AY297" s="15" t="s">
        <v>134</v>
      </c>
      <c r="BE297" s="131">
        <f>IF(N297="základní",J297,0)</f>
        <v>0</v>
      </c>
      <c r="BF297" s="131">
        <f>IF(N297="snížená",J297,0)</f>
        <v>0</v>
      </c>
      <c r="BG297" s="131">
        <f>IF(N297="zákl. přenesená",J297,0)</f>
        <v>0</v>
      </c>
      <c r="BH297" s="131">
        <f>IF(N297="sníž. přenesená",J297,0)</f>
        <v>0</v>
      </c>
      <c r="BI297" s="131">
        <f>IF(N297="nulová",J297,0)</f>
        <v>0</v>
      </c>
      <c r="BJ297" s="15" t="s">
        <v>73</v>
      </c>
      <c r="BK297" s="131">
        <f>ROUND(I297*H297,2)</f>
        <v>0</v>
      </c>
      <c r="BL297" s="15" t="s">
        <v>143</v>
      </c>
      <c r="BM297" s="130" t="s">
        <v>460</v>
      </c>
    </row>
    <row r="298" spans="2:65" s="12" customFormat="1">
      <c r="B298" s="145"/>
      <c r="D298" s="146" t="s">
        <v>153</v>
      </c>
      <c r="E298" s="147" t="s">
        <v>3</v>
      </c>
      <c r="F298" s="148" t="s">
        <v>461</v>
      </c>
      <c r="H298" s="149">
        <v>12</v>
      </c>
      <c r="L298" s="145"/>
      <c r="M298" s="150"/>
      <c r="T298" s="151"/>
      <c r="AT298" s="147" t="s">
        <v>153</v>
      </c>
      <c r="AU298" s="147" t="s">
        <v>144</v>
      </c>
      <c r="AV298" s="12" t="s">
        <v>75</v>
      </c>
      <c r="AW298" s="12" t="s">
        <v>28</v>
      </c>
      <c r="AX298" s="12" t="s">
        <v>73</v>
      </c>
      <c r="AY298" s="147" t="s">
        <v>134</v>
      </c>
    </row>
    <row r="299" spans="2:65" s="1" customFormat="1" ht="24.3" customHeight="1">
      <c r="B299" s="118"/>
      <c r="C299" s="119" t="s">
        <v>462</v>
      </c>
      <c r="D299" s="119" t="s">
        <v>139</v>
      </c>
      <c r="E299" s="120" t="s">
        <v>463</v>
      </c>
      <c r="F299" s="121" t="s">
        <v>464</v>
      </c>
      <c r="G299" s="122" t="s">
        <v>142</v>
      </c>
      <c r="H299" s="123">
        <v>6</v>
      </c>
      <c r="I299" s="124"/>
      <c r="J299" s="124">
        <f>ROUND(I299*H299,2)</f>
        <v>0</v>
      </c>
      <c r="K299" s="125"/>
      <c r="L299" s="27"/>
      <c r="M299" s="126" t="s">
        <v>3</v>
      </c>
      <c r="N299" s="127" t="s">
        <v>37</v>
      </c>
      <c r="O299" s="128">
        <v>0.25</v>
      </c>
      <c r="P299" s="128">
        <f>O299*H299</f>
        <v>1.5</v>
      </c>
      <c r="Q299" s="128">
        <v>0</v>
      </c>
      <c r="R299" s="128">
        <f>Q299*H299</f>
        <v>0</v>
      </c>
      <c r="S299" s="128">
        <v>0</v>
      </c>
      <c r="T299" s="129">
        <f>S299*H299</f>
        <v>0</v>
      </c>
      <c r="AR299" s="130" t="s">
        <v>143</v>
      </c>
      <c r="AT299" s="130" t="s">
        <v>139</v>
      </c>
      <c r="AU299" s="130" t="s">
        <v>144</v>
      </c>
      <c r="AY299" s="15" t="s">
        <v>134</v>
      </c>
      <c r="BE299" s="131">
        <f>IF(N299="základní",J299,0)</f>
        <v>0</v>
      </c>
      <c r="BF299" s="131">
        <f>IF(N299="snížená",J299,0)</f>
        <v>0</v>
      </c>
      <c r="BG299" s="131">
        <f>IF(N299="zákl. přenesená",J299,0)</f>
        <v>0</v>
      </c>
      <c r="BH299" s="131">
        <f>IF(N299="sníž. přenesená",J299,0)</f>
        <v>0</v>
      </c>
      <c r="BI299" s="131">
        <f>IF(N299="nulová",J299,0)</f>
        <v>0</v>
      </c>
      <c r="BJ299" s="15" t="s">
        <v>73</v>
      </c>
      <c r="BK299" s="131">
        <f>ROUND(I299*H299,2)</f>
        <v>0</v>
      </c>
      <c r="BL299" s="15" t="s">
        <v>143</v>
      </c>
      <c r="BM299" s="130" t="s">
        <v>465</v>
      </c>
    </row>
    <row r="300" spans="2:65" s="1" customFormat="1">
      <c r="B300" s="27"/>
      <c r="D300" s="132" t="s">
        <v>146</v>
      </c>
      <c r="F300" s="133" t="s">
        <v>466</v>
      </c>
      <c r="L300" s="27"/>
      <c r="M300" s="134"/>
      <c r="T300" s="48"/>
      <c r="AT300" s="15" t="s">
        <v>146</v>
      </c>
      <c r="AU300" s="15" t="s">
        <v>144</v>
      </c>
    </row>
    <row r="301" spans="2:65" s="1" customFormat="1" ht="21.8" customHeight="1">
      <c r="B301" s="118"/>
      <c r="C301" s="135" t="s">
        <v>467</v>
      </c>
      <c r="D301" s="135" t="s">
        <v>148</v>
      </c>
      <c r="E301" s="136" t="s">
        <v>468</v>
      </c>
      <c r="F301" s="137" t="s">
        <v>469</v>
      </c>
      <c r="G301" s="138" t="s">
        <v>142</v>
      </c>
      <c r="H301" s="139">
        <v>6</v>
      </c>
      <c r="I301" s="140"/>
      <c r="J301" s="140">
        <f>ROUND(I301*H301,2)</f>
        <v>0</v>
      </c>
      <c r="K301" s="141"/>
      <c r="L301" s="142"/>
      <c r="M301" s="143" t="s">
        <v>3</v>
      </c>
      <c r="N301" s="144" t="s">
        <v>37</v>
      </c>
      <c r="O301" s="128">
        <v>0</v>
      </c>
      <c r="P301" s="128">
        <f>O301*H301</f>
        <v>0</v>
      </c>
      <c r="Q301" s="128">
        <v>0</v>
      </c>
      <c r="R301" s="128">
        <f>Q301*H301</f>
        <v>0</v>
      </c>
      <c r="S301" s="128">
        <v>0</v>
      </c>
      <c r="T301" s="129">
        <f>S301*H301</f>
        <v>0</v>
      </c>
      <c r="AR301" s="130" t="s">
        <v>151</v>
      </c>
      <c r="AT301" s="130" t="s">
        <v>148</v>
      </c>
      <c r="AU301" s="130" t="s">
        <v>144</v>
      </c>
      <c r="AY301" s="15" t="s">
        <v>134</v>
      </c>
      <c r="BE301" s="131">
        <f>IF(N301="základní",J301,0)</f>
        <v>0</v>
      </c>
      <c r="BF301" s="131">
        <f>IF(N301="snížená",J301,0)</f>
        <v>0</v>
      </c>
      <c r="BG301" s="131">
        <f>IF(N301="zákl. přenesená",J301,0)</f>
        <v>0</v>
      </c>
      <c r="BH301" s="131">
        <f>IF(N301="sníž. přenesená",J301,0)</f>
        <v>0</v>
      </c>
      <c r="BI301" s="131">
        <f>IF(N301="nulová",J301,0)</f>
        <v>0</v>
      </c>
      <c r="BJ301" s="15" t="s">
        <v>73</v>
      </c>
      <c r="BK301" s="131">
        <f>ROUND(I301*H301,2)</f>
        <v>0</v>
      </c>
      <c r="BL301" s="15" t="s">
        <v>143</v>
      </c>
      <c r="BM301" s="130" t="s">
        <v>470</v>
      </c>
    </row>
    <row r="302" spans="2:65" s="12" customFormat="1">
      <c r="B302" s="145"/>
      <c r="D302" s="146" t="s">
        <v>153</v>
      </c>
      <c r="E302" s="147" t="s">
        <v>3</v>
      </c>
      <c r="F302" s="148" t="s">
        <v>471</v>
      </c>
      <c r="H302" s="149">
        <v>6</v>
      </c>
      <c r="L302" s="145"/>
      <c r="M302" s="150"/>
      <c r="T302" s="151"/>
      <c r="AT302" s="147" t="s">
        <v>153</v>
      </c>
      <c r="AU302" s="147" t="s">
        <v>144</v>
      </c>
      <c r="AV302" s="12" t="s">
        <v>75</v>
      </c>
      <c r="AW302" s="12" t="s">
        <v>28</v>
      </c>
      <c r="AX302" s="12" t="s">
        <v>73</v>
      </c>
      <c r="AY302" s="147" t="s">
        <v>134</v>
      </c>
    </row>
    <row r="303" spans="2:65" s="11" customFormat="1" ht="20.85" customHeight="1">
      <c r="B303" s="107"/>
      <c r="D303" s="108" t="s">
        <v>65</v>
      </c>
      <c r="E303" s="116" t="s">
        <v>472</v>
      </c>
      <c r="F303" s="116" t="s">
        <v>473</v>
      </c>
      <c r="J303" s="117">
        <f>BK303</f>
        <v>0</v>
      </c>
      <c r="L303" s="107"/>
      <c r="M303" s="111"/>
      <c r="P303" s="112">
        <f>SUM(P304:P314)</f>
        <v>72.080000000000013</v>
      </c>
      <c r="R303" s="112">
        <f>SUM(R304:R314)</f>
        <v>0.52363999999999999</v>
      </c>
      <c r="T303" s="113">
        <f>SUM(T304:T314)</f>
        <v>0</v>
      </c>
      <c r="AR303" s="108" t="s">
        <v>75</v>
      </c>
      <c r="AT303" s="114" t="s">
        <v>65</v>
      </c>
      <c r="AU303" s="114" t="s">
        <v>75</v>
      </c>
      <c r="AY303" s="108" t="s">
        <v>134</v>
      </c>
      <c r="BK303" s="115">
        <f>SUM(BK304:BK314)</f>
        <v>0</v>
      </c>
    </row>
    <row r="304" spans="2:65" s="1" customFormat="1" ht="21.8" customHeight="1">
      <c r="B304" s="118"/>
      <c r="C304" s="119" t="s">
        <v>474</v>
      </c>
      <c r="D304" s="119" t="s">
        <v>139</v>
      </c>
      <c r="E304" s="120" t="s">
        <v>426</v>
      </c>
      <c r="F304" s="121" t="s">
        <v>427</v>
      </c>
      <c r="G304" s="122" t="s">
        <v>402</v>
      </c>
      <c r="H304" s="123">
        <v>106</v>
      </c>
      <c r="I304" s="124"/>
      <c r="J304" s="124">
        <f>ROUND(I304*H304,2)</f>
        <v>0</v>
      </c>
      <c r="K304" s="125"/>
      <c r="L304" s="27"/>
      <c r="M304" s="126" t="s">
        <v>3</v>
      </c>
      <c r="N304" s="127" t="s">
        <v>37</v>
      </c>
      <c r="O304" s="128">
        <v>0.4</v>
      </c>
      <c r="P304" s="128">
        <f>O304*H304</f>
        <v>42.400000000000006</v>
      </c>
      <c r="Q304" s="128">
        <v>0</v>
      </c>
      <c r="R304" s="128">
        <f>Q304*H304</f>
        <v>0</v>
      </c>
      <c r="S304" s="128">
        <v>0</v>
      </c>
      <c r="T304" s="129">
        <f>S304*H304</f>
        <v>0</v>
      </c>
      <c r="AR304" s="130" t="s">
        <v>143</v>
      </c>
      <c r="AT304" s="130" t="s">
        <v>139</v>
      </c>
      <c r="AU304" s="130" t="s">
        <v>144</v>
      </c>
      <c r="AY304" s="15" t="s">
        <v>134</v>
      </c>
      <c r="BE304" s="131">
        <f>IF(N304="základní",J304,0)</f>
        <v>0</v>
      </c>
      <c r="BF304" s="131">
        <f>IF(N304="snížená",J304,0)</f>
        <v>0</v>
      </c>
      <c r="BG304" s="131">
        <f>IF(N304="zákl. přenesená",J304,0)</f>
        <v>0</v>
      </c>
      <c r="BH304" s="131">
        <f>IF(N304="sníž. přenesená",J304,0)</f>
        <v>0</v>
      </c>
      <c r="BI304" s="131">
        <f>IF(N304="nulová",J304,0)</f>
        <v>0</v>
      </c>
      <c r="BJ304" s="15" t="s">
        <v>73</v>
      </c>
      <c r="BK304" s="131">
        <f>ROUND(I304*H304,2)</f>
        <v>0</v>
      </c>
      <c r="BL304" s="15" t="s">
        <v>143</v>
      </c>
      <c r="BM304" s="130" t="s">
        <v>475</v>
      </c>
    </row>
    <row r="305" spans="2:65" s="1" customFormat="1">
      <c r="B305" s="27"/>
      <c r="D305" s="132" t="s">
        <v>146</v>
      </c>
      <c r="F305" s="133" t="s">
        <v>429</v>
      </c>
      <c r="L305" s="27"/>
      <c r="M305" s="134"/>
      <c r="T305" s="48"/>
      <c r="AT305" s="15" t="s">
        <v>146</v>
      </c>
      <c r="AU305" s="15" t="s">
        <v>144</v>
      </c>
    </row>
    <row r="306" spans="2:65" s="1" customFormat="1" ht="16.45" customHeight="1">
      <c r="B306" s="118"/>
      <c r="C306" s="135" t="s">
        <v>476</v>
      </c>
      <c r="D306" s="135" t="s">
        <v>148</v>
      </c>
      <c r="E306" s="136" t="s">
        <v>477</v>
      </c>
      <c r="F306" s="137" t="s">
        <v>478</v>
      </c>
      <c r="G306" s="138" t="s">
        <v>402</v>
      </c>
      <c r="H306" s="139">
        <v>106</v>
      </c>
      <c r="I306" s="140"/>
      <c r="J306" s="140">
        <f>ROUND(I306*H306,2)</f>
        <v>0</v>
      </c>
      <c r="K306" s="141"/>
      <c r="L306" s="142"/>
      <c r="M306" s="143" t="s">
        <v>3</v>
      </c>
      <c r="N306" s="144" t="s">
        <v>37</v>
      </c>
      <c r="O306" s="128">
        <v>0</v>
      </c>
      <c r="P306" s="128">
        <f>O306*H306</f>
        <v>0</v>
      </c>
      <c r="Q306" s="128">
        <v>1.9400000000000001E-3</v>
      </c>
      <c r="R306" s="128">
        <f>Q306*H306</f>
        <v>0.20564000000000002</v>
      </c>
      <c r="S306" s="128">
        <v>0</v>
      </c>
      <c r="T306" s="129">
        <f>S306*H306</f>
        <v>0</v>
      </c>
      <c r="AR306" s="130" t="s">
        <v>151</v>
      </c>
      <c r="AT306" s="130" t="s">
        <v>148</v>
      </c>
      <c r="AU306" s="130" t="s">
        <v>144</v>
      </c>
      <c r="AY306" s="15" t="s">
        <v>134</v>
      </c>
      <c r="BE306" s="131">
        <f>IF(N306="základní",J306,0)</f>
        <v>0</v>
      </c>
      <c r="BF306" s="131">
        <f>IF(N306="snížená",J306,0)</f>
        <v>0</v>
      </c>
      <c r="BG306" s="131">
        <f>IF(N306="zákl. přenesená",J306,0)</f>
        <v>0</v>
      </c>
      <c r="BH306" s="131">
        <f>IF(N306="sníž. přenesená",J306,0)</f>
        <v>0</v>
      </c>
      <c r="BI306" s="131">
        <f>IF(N306="nulová",J306,0)</f>
        <v>0</v>
      </c>
      <c r="BJ306" s="15" t="s">
        <v>73</v>
      </c>
      <c r="BK306" s="131">
        <f>ROUND(I306*H306,2)</f>
        <v>0</v>
      </c>
      <c r="BL306" s="15" t="s">
        <v>143</v>
      </c>
      <c r="BM306" s="130" t="s">
        <v>479</v>
      </c>
    </row>
    <row r="307" spans="2:65" s="12" customFormat="1">
      <c r="B307" s="145"/>
      <c r="D307" s="146" t="s">
        <v>153</v>
      </c>
      <c r="E307" s="147" t="s">
        <v>3</v>
      </c>
      <c r="F307" s="148" t="s">
        <v>480</v>
      </c>
      <c r="H307" s="149">
        <v>106</v>
      </c>
      <c r="L307" s="145"/>
      <c r="M307" s="150"/>
      <c r="T307" s="151"/>
      <c r="AT307" s="147" t="s">
        <v>153</v>
      </c>
      <c r="AU307" s="147" t="s">
        <v>144</v>
      </c>
      <c r="AV307" s="12" t="s">
        <v>75</v>
      </c>
      <c r="AW307" s="12" t="s">
        <v>28</v>
      </c>
      <c r="AX307" s="12" t="s">
        <v>73</v>
      </c>
      <c r="AY307" s="147" t="s">
        <v>134</v>
      </c>
    </row>
    <row r="308" spans="2:65" s="1" customFormat="1" ht="24.3" customHeight="1">
      <c r="B308" s="118"/>
      <c r="C308" s="119" t="s">
        <v>481</v>
      </c>
      <c r="D308" s="119" t="s">
        <v>139</v>
      </c>
      <c r="E308" s="120" t="s">
        <v>439</v>
      </c>
      <c r="F308" s="121" t="s">
        <v>440</v>
      </c>
      <c r="G308" s="122" t="s">
        <v>142</v>
      </c>
      <c r="H308" s="123">
        <v>106</v>
      </c>
      <c r="I308" s="124"/>
      <c r="J308" s="124">
        <f>ROUND(I308*H308,2)</f>
        <v>0</v>
      </c>
      <c r="K308" s="125"/>
      <c r="L308" s="27"/>
      <c r="M308" s="126" t="s">
        <v>3</v>
      </c>
      <c r="N308" s="127" t="s">
        <v>37</v>
      </c>
      <c r="O308" s="128">
        <v>0.28000000000000003</v>
      </c>
      <c r="P308" s="128">
        <f>O308*H308</f>
        <v>29.680000000000003</v>
      </c>
      <c r="Q308" s="128">
        <v>0</v>
      </c>
      <c r="R308" s="128">
        <f>Q308*H308</f>
        <v>0</v>
      </c>
      <c r="S308" s="128">
        <v>0</v>
      </c>
      <c r="T308" s="129">
        <f>S308*H308</f>
        <v>0</v>
      </c>
      <c r="AR308" s="130" t="s">
        <v>143</v>
      </c>
      <c r="AT308" s="130" t="s">
        <v>139</v>
      </c>
      <c r="AU308" s="130" t="s">
        <v>144</v>
      </c>
      <c r="AY308" s="15" t="s">
        <v>134</v>
      </c>
      <c r="BE308" s="131">
        <f>IF(N308="základní",J308,0)</f>
        <v>0</v>
      </c>
      <c r="BF308" s="131">
        <f>IF(N308="snížená",J308,0)</f>
        <v>0</v>
      </c>
      <c r="BG308" s="131">
        <f>IF(N308="zákl. přenesená",J308,0)</f>
        <v>0</v>
      </c>
      <c r="BH308" s="131">
        <f>IF(N308="sníž. přenesená",J308,0)</f>
        <v>0</v>
      </c>
      <c r="BI308" s="131">
        <f>IF(N308="nulová",J308,0)</f>
        <v>0</v>
      </c>
      <c r="BJ308" s="15" t="s">
        <v>73</v>
      </c>
      <c r="BK308" s="131">
        <f>ROUND(I308*H308,2)</f>
        <v>0</v>
      </c>
      <c r="BL308" s="15" t="s">
        <v>143</v>
      </c>
      <c r="BM308" s="130" t="s">
        <v>482</v>
      </c>
    </row>
    <row r="309" spans="2:65" s="1" customFormat="1">
      <c r="B309" s="27"/>
      <c r="D309" s="132" t="s">
        <v>146</v>
      </c>
      <c r="F309" s="133" t="s">
        <v>442</v>
      </c>
      <c r="L309" s="27"/>
      <c r="M309" s="134"/>
      <c r="T309" s="48"/>
      <c r="AT309" s="15" t="s">
        <v>146</v>
      </c>
      <c r="AU309" s="15" t="s">
        <v>144</v>
      </c>
    </row>
    <row r="310" spans="2:65" s="12" customFormat="1">
      <c r="B310" s="145"/>
      <c r="D310" s="146" t="s">
        <v>153</v>
      </c>
      <c r="E310" s="147" t="s">
        <v>3</v>
      </c>
      <c r="F310" s="148" t="s">
        <v>480</v>
      </c>
      <c r="H310" s="149">
        <v>106</v>
      </c>
      <c r="L310" s="145"/>
      <c r="M310" s="150"/>
      <c r="T310" s="151"/>
      <c r="AT310" s="147" t="s">
        <v>153</v>
      </c>
      <c r="AU310" s="147" t="s">
        <v>144</v>
      </c>
      <c r="AV310" s="12" t="s">
        <v>75</v>
      </c>
      <c r="AW310" s="12" t="s">
        <v>28</v>
      </c>
      <c r="AX310" s="12" t="s">
        <v>73</v>
      </c>
      <c r="AY310" s="147" t="s">
        <v>134</v>
      </c>
    </row>
    <row r="311" spans="2:65" s="1" customFormat="1" ht="16.45" customHeight="1">
      <c r="B311" s="118"/>
      <c r="C311" s="135" t="s">
        <v>483</v>
      </c>
      <c r="D311" s="135" t="s">
        <v>148</v>
      </c>
      <c r="E311" s="136" t="s">
        <v>444</v>
      </c>
      <c r="F311" s="137" t="s">
        <v>445</v>
      </c>
      <c r="G311" s="138" t="s">
        <v>142</v>
      </c>
      <c r="H311" s="139">
        <v>106</v>
      </c>
      <c r="I311" s="140"/>
      <c r="J311" s="140">
        <f>ROUND(I311*H311,2)</f>
        <v>0</v>
      </c>
      <c r="K311" s="141"/>
      <c r="L311" s="142"/>
      <c r="M311" s="143" t="s">
        <v>3</v>
      </c>
      <c r="N311" s="144" t="s">
        <v>37</v>
      </c>
      <c r="O311" s="128">
        <v>0</v>
      </c>
      <c r="P311" s="128">
        <f>O311*H311</f>
        <v>0</v>
      </c>
      <c r="Q311" s="128">
        <v>1.5E-3</v>
      </c>
      <c r="R311" s="128">
        <f>Q311*H311</f>
        <v>0.159</v>
      </c>
      <c r="S311" s="128">
        <v>0</v>
      </c>
      <c r="T311" s="129">
        <f>S311*H311</f>
        <v>0</v>
      </c>
      <c r="AR311" s="130" t="s">
        <v>151</v>
      </c>
      <c r="AT311" s="130" t="s">
        <v>148</v>
      </c>
      <c r="AU311" s="130" t="s">
        <v>144</v>
      </c>
      <c r="AY311" s="15" t="s">
        <v>134</v>
      </c>
      <c r="BE311" s="131">
        <f>IF(N311="základní",J311,0)</f>
        <v>0</v>
      </c>
      <c r="BF311" s="131">
        <f>IF(N311="snížená",J311,0)</f>
        <v>0</v>
      </c>
      <c r="BG311" s="131">
        <f>IF(N311="zákl. přenesená",J311,0)</f>
        <v>0</v>
      </c>
      <c r="BH311" s="131">
        <f>IF(N311="sníž. přenesená",J311,0)</f>
        <v>0</v>
      </c>
      <c r="BI311" s="131">
        <f>IF(N311="nulová",J311,0)</f>
        <v>0</v>
      </c>
      <c r="BJ311" s="15" t="s">
        <v>73</v>
      </c>
      <c r="BK311" s="131">
        <f>ROUND(I311*H311,2)</f>
        <v>0</v>
      </c>
      <c r="BL311" s="15" t="s">
        <v>143</v>
      </c>
      <c r="BM311" s="130" t="s">
        <v>484</v>
      </c>
    </row>
    <row r="312" spans="2:65" s="12" customFormat="1">
      <c r="B312" s="145"/>
      <c r="D312" s="146" t="s">
        <v>153</v>
      </c>
      <c r="E312" s="147" t="s">
        <v>3</v>
      </c>
      <c r="F312" s="148" t="s">
        <v>480</v>
      </c>
      <c r="H312" s="149">
        <v>106</v>
      </c>
      <c r="L312" s="145"/>
      <c r="M312" s="150"/>
      <c r="T312" s="151"/>
      <c r="AT312" s="147" t="s">
        <v>153</v>
      </c>
      <c r="AU312" s="147" t="s">
        <v>144</v>
      </c>
      <c r="AV312" s="12" t="s">
        <v>75</v>
      </c>
      <c r="AW312" s="12" t="s">
        <v>28</v>
      </c>
      <c r="AX312" s="12" t="s">
        <v>73</v>
      </c>
      <c r="AY312" s="147" t="s">
        <v>134</v>
      </c>
    </row>
    <row r="313" spans="2:65" s="1" customFormat="1" ht="16.45" customHeight="1">
      <c r="B313" s="118"/>
      <c r="C313" s="135" t="s">
        <v>485</v>
      </c>
      <c r="D313" s="135" t="s">
        <v>148</v>
      </c>
      <c r="E313" s="136" t="s">
        <v>486</v>
      </c>
      <c r="F313" s="137" t="s">
        <v>487</v>
      </c>
      <c r="G313" s="138" t="s">
        <v>142</v>
      </c>
      <c r="H313" s="139">
        <v>106</v>
      </c>
      <c r="I313" s="140"/>
      <c r="J313" s="140">
        <f>ROUND(I313*H313,2)</f>
        <v>0</v>
      </c>
      <c r="K313" s="141"/>
      <c r="L313" s="142"/>
      <c r="M313" s="143" t="s">
        <v>3</v>
      </c>
      <c r="N313" s="144" t="s">
        <v>37</v>
      </c>
      <c r="O313" s="128">
        <v>0</v>
      </c>
      <c r="P313" s="128">
        <f>O313*H313</f>
        <v>0</v>
      </c>
      <c r="Q313" s="128">
        <v>1.5E-3</v>
      </c>
      <c r="R313" s="128">
        <f>Q313*H313</f>
        <v>0.159</v>
      </c>
      <c r="S313" s="128">
        <v>0</v>
      </c>
      <c r="T313" s="129">
        <f>S313*H313</f>
        <v>0</v>
      </c>
      <c r="AR313" s="130" t="s">
        <v>151</v>
      </c>
      <c r="AT313" s="130" t="s">
        <v>148</v>
      </c>
      <c r="AU313" s="130" t="s">
        <v>144</v>
      </c>
      <c r="AY313" s="15" t="s">
        <v>134</v>
      </c>
      <c r="BE313" s="131">
        <f>IF(N313="základní",J313,0)</f>
        <v>0</v>
      </c>
      <c r="BF313" s="131">
        <f>IF(N313="snížená",J313,0)</f>
        <v>0</v>
      </c>
      <c r="BG313" s="131">
        <f>IF(N313="zákl. přenesená",J313,0)</f>
        <v>0</v>
      </c>
      <c r="BH313" s="131">
        <f>IF(N313="sníž. přenesená",J313,0)</f>
        <v>0</v>
      </c>
      <c r="BI313" s="131">
        <f>IF(N313="nulová",J313,0)</f>
        <v>0</v>
      </c>
      <c r="BJ313" s="15" t="s">
        <v>73</v>
      </c>
      <c r="BK313" s="131">
        <f>ROUND(I313*H313,2)</f>
        <v>0</v>
      </c>
      <c r="BL313" s="15" t="s">
        <v>143</v>
      </c>
      <c r="BM313" s="130" t="s">
        <v>488</v>
      </c>
    </row>
    <row r="314" spans="2:65" s="12" customFormat="1">
      <c r="B314" s="145"/>
      <c r="D314" s="146" t="s">
        <v>153</v>
      </c>
      <c r="E314" s="147" t="s">
        <v>3</v>
      </c>
      <c r="F314" s="148" t="s">
        <v>480</v>
      </c>
      <c r="H314" s="149">
        <v>106</v>
      </c>
      <c r="L314" s="145"/>
      <c r="M314" s="150"/>
      <c r="T314" s="151"/>
      <c r="AT314" s="147" t="s">
        <v>153</v>
      </c>
      <c r="AU314" s="147" t="s">
        <v>144</v>
      </c>
      <c r="AV314" s="12" t="s">
        <v>75</v>
      </c>
      <c r="AW314" s="12" t="s">
        <v>28</v>
      </c>
      <c r="AX314" s="12" t="s">
        <v>73</v>
      </c>
      <c r="AY314" s="147" t="s">
        <v>134</v>
      </c>
    </row>
    <row r="315" spans="2:65" s="11" customFormat="1" ht="20.85" customHeight="1">
      <c r="B315" s="107"/>
      <c r="D315" s="108" t="s">
        <v>65</v>
      </c>
      <c r="E315" s="116" t="s">
        <v>489</v>
      </c>
      <c r="F315" s="116" t="s">
        <v>490</v>
      </c>
      <c r="J315" s="117">
        <f>BK315</f>
        <v>0</v>
      </c>
      <c r="L315" s="107"/>
      <c r="M315" s="111"/>
      <c r="P315" s="112">
        <f>SUM(P316:P321)</f>
        <v>2</v>
      </c>
      <c r="R315" s="112">
        <f>SUM(R316:R321)</f>
        <v>4.5999999999999999E-3</v>
      </c>
      <c r="T315" s="113">
        <f>SUM(T316:T321)</f>
        <v>0</v>
      </c>
      <c r="AR315" s="108" t="s">
        <v>75</v>
      </c>
      <c r="AT315" s="114" t="s">
        <v>65</v>
      </c>
      <c r="AU315" s="114" t="s">
        <v>75</v>
      </c>
      <c r="AY315" s="108" t="s">
        <v>134</v>
      </c>
      <c r="BK315" s="115">
        <f>SUM(BK316:BK321)</f>
        <v>0</v>
      </c>
    </row>
    <row r="316" spans="2:65" s="1" customFormat="1" ht="21.8" customHeight="1">
      <c r="B316" s="118"/>
      <c r="C316" s="119" t="s">
        <v>491</v>
      </c>
      <c r="D316" s="119" t="s">
        <v>139</v>
      </c>
      <c r="E316" s="120" t="s">
        <v>426</v>
      </c>
      <c r="F316" s="121" t="s">
        <v>427</v>
      </c>
      <c r="G316" s="122" t="s">
        <v>402</v>
      </c>
      <c r="H316" s="123">
        <v>5</v>
      </c>
      <c r="I316" s="124"/>
      <c r="J316" s="124">
        <f>ROUND(I316*H316,2)</f>
        <v>0</v>
      </c>
      <c r="K316" s="125"/>
      <c r="L316" s="27"/>
      <c r="M316" s="126" t="s">
        <v>3</v>
      </c>
      <c r="N316" s="127" t="s">
        <v>37</v>
      </c>
      <c r="O316" s="128">
        <v>0.4</v>
      </c>
      <c r="P316" s="128">
        <f>O316*H316</f>
        <v>2</v>
      </c>
      <c r="Q316" s="128">
        <v>0</v>
      </c>
      <c r="R316" s="128">
        <f>Q316*H316</f>
        <v>0</v>
      </c>
      <c r="S316" s="128">
        <v>0</v>
      </c>
      <c r="T316" s="129">
        <f>S316*H316</f>
        <v>0</v>
      </c>
      <c r="AR316" s="130" t="s">
        <v>143</v>
      </c>
      <c r="AT316" s="130" t="s">
        <v>139</v>
      </c>
      <c r="AU316" s="130" t="s">
        <v>144</v>
      </c>
      <c r="AY316" s="15" t="s">
        <v>134</v>
      </c>
      <c r="BE316" s="131">
        <f>IF(N316="základní",J316,0)</f>
        <v>0</v>
      </c>
      <c r="BF316" s="131">
        <f>IF(N316="snížená",J316,0)</f>
        <v>0</v>
      </c>
      <c r="BG316" s="131">
        <f>IF(N316="zákl. přenesená",J316,0)</f>
        <v>0</v>
      </c>
      <c r="BH316" s="131">
        <f>IF(N316="sníž. přenesená",J316,0)</f>
        <v>0</v>
      </c>
      <c r="BI316" s="131">
        <f>IF(N316="nulová",J316,0)</f>
        <v>0</v>
      </c>
      <c r="BJ316" s="15" t="s">
        <v>73</v>
      </c>
      <c r="BK316" s="131">
        <f>ROUND(I316*H316,2)</f>
        <v>0</v>
      </c>
      <c r="BL316" s="15" t="s">
        <v>143</v>
      </c>
      <c r="BM316" s="130" t="s">
        <v>492</v>
      </c>
    </row>
    <row r="317" spans="2:65" s="1" customFormat="1">
      <c r="B317" s="27"/>
      <c r="D317" s="132" t="s">
        <v>146</v>
      </c>
      <c r="F317" s="133" t="s">
        <v>429</v>
      </c>
      <c r="L317" s="27"/>
      <c r="M317" s="134"/>
      <c r="T317" s="48"/>
      <c r="AT317" s="15" t="s">
        <v>146</v>
      </c>
      <c r="AU317" s="15" t="s">
        <v>144</v>
      </c>
    </row>
    <row r="318" spans="2:65" s="1" customFormat="1" ht="24.3" customHeight="1">
      <c r="B318" s="118"/>
      <c r="C318" s="135" t="s">
        <v>493</v>
      </c>
      <c r="D318" s="135" t="s">
        <v>148</v>
      </c>
      <c r="E318" s="136" t="s">
        <v>494</v>
      </c>
      <c r="F318" s="137" t="s">
        <v>495</v>
      </c>
      <c r="G318" s="138" t="s">
        <v>142</v>
      </c>
      <c r="H318" s="139">
        <v>30</v>
      </c>
      <c r="I318" s="140"/>
      <c r="J318" s="140">
        <f>ROUND(I318*H318,2)</f>
        <v>0</v>
      </c>
      <c r="K318" s="141"/>
      <c r="L318" s="142"/>
      <c r="M318" s="143" t="s">
        <v>3</v>
      </c>
      <c r="N318" s="144" t="s">
        <v>37</v>
      </c>
      <c r="O318" s="128">
        <v>0</v>
      </c>
      <c r="P318" s="128">
        <f>O318*H318</f>
        <v>0</v>
      </c>
      <c r="Q318" s="128">
        <v>2.0000000000000002E-5</v>
      </c>
      <c r="R318" s="128">
        <f>Q318*H318</f>
        <v>6.0000000000000006E-4</v>
      </c>
      <c r="S318" s="128">
        <v>0</v>
      </c>
      <c r="T318" s="129">
        <f>S318*H318</f>
        <v>0</v>
      </c>
      <c r="AR318" s="130" t="s">
        <v>179</v>
      </c>
      <c r="AT318" s="130" t="s">
        <v>148</v>
      </c>
      <c r="AU318" s="130" t="s">
        <v>144</v>
      </c>
      <c r="AY318" s="15" t="s">
        <v>134</v>
      </c>
      <c r="BE318" s="131">
        <f>IF(N318="základní",J318,0)</f>
        <v>0</v>
      </c>
      <c r="BF318" s="131">
        <f>IF(N318="snížená",J318,0)</f>
        <v>0</v>
      </c>
      <c r="BG318" s="131">
        <f>IF(N318="zákl. přenesená",J318,0)</f>
        <v>0</v>
      </c>
      <c r="BH318" s="131">
        <f>IF(N318="sníž. přenesená",J318,0)</f>
        <v>0</v>
      </c>
      <c r="BI318" s="131">
        <f>IF(N318="nulová",J318,0)</f>
        <v>0</v>
      </c>
      <c r="BJ318" s="15" t="s">
        <v>73</v>
      </c>
      <c r="BK318" s="131">
        <f>ROUND(I318*H318,2)</f>
        <v>0</v>
      </c>
      <c r="BL318" s="15" t="s">
        <v>159</v>
      </c>
      <c r="BM318" s="130" t="s">
        <v>496</v>
      </c>
    </row>
    <row r="319" spans="2:65" s="12" customFormat="1">
      <c r="B319" s="145"/>
      <c r="D319" s="146" t="s">
        <v>153</v>
      </c>
      <c r="E319" s="147" t="s">
        <v>3</v>
      </c>
      <c r="F319" s="148" t="s">
        <v>497</v>
      </c>
      <c r="H319" s="149">
        <v>30</v>
      </c>
      <c r="L319" s="145"/>
      <c r="M319" s="150"/>
      <c r="T319" s="151"/>
      <c r="AT319" s="147" t="s">
        <v>153</v>
      </c>
      <c r="AU319" s="147" t="s">
        <v>144</v>
      </c>
      <c r="AV319" s="12" t="s">
        <v>75</v>
      </c>
      <c r="AW319" s="12" t="s">
        <v>28</v>
      </c>
      <c r="AX319" s="12" t="s">
        <v>73</v>
      </c>
      <c r="AY319" s="147" t="s">
        <v>134</v>
      </c>
    </row>
    <row r="320" spans="2:65" s="1" customFormat="1" ht="16.45" customHeight="1">
      <c r="B320" s="118"/>
      <c r="C320" s="135" t="s">
        <v>498</v>
      </c>
      <c r="D320" s="135" t="s">
        <v>148</v>
      </c>
      <c r="E320" s="136" t="s">
        <v>499</v>
      </c>
      <c r="F320" s="137" t="s">
        <v>500</v>
      </c>
      <c r="G320" s="138" t="s">
        <v>142</v>
      </c>
      <c r="H320" s="139">
        <v>20</v>
      </c>
      <c r="I320" s="140"/>
      <c r="J320" s="140">
        <f>ROUND(I320*H320,2)</f>
        <v>0</v>
      </c>
      <c r="K320" s="141"/>
      <c r="L320" s="142"/>
      <c r="M320" s="143" t="s">
        <v>3</v>
      </c>
      <c r="N320" s="144" t="s">
        <v>37</v>
      </c>
      <c r="O320" s="128">
        <v>0</v>
      </c>
      <c r="P320" s="128">
        <f>O320*H320</f>
        <v>0</v>
      </c>
      <c r="Q320" s="128">
        <v>2.0000000000000001E-4</v>
      </c>
      <c r="R320" s="128">
        <f>Q320*H320</f>
        <v>4.0000000000000001E-3</v>
      </c>
      <c r="S320" s="128">
        <v>0</v>
      </c>
      <c r="T320" s="129">
        <f>S320*H320</f>
        <v>0</v>
      </c>
      <c r="AR320" s="130" t="s">
        <v>151</v>
      </c>
      <c r="AT320" s="130" t="s">
        <v>148</v>
      </c>
      <c r="AU320" s="130" t="s">
        <v>144</v>
      </c>
      <c r="AY320" s="15" t="s">
        <v>134</v>
      </c>
      <c r="BE320" s="131">
        <f>IF(N320="základní",J320,0)</f>
        <v>0</v>
      </c>
      <c r="BF320" s="131">
        <f>IF(N320="snížená",J320,0)</f>
        <v>0</v>
      </c>
      <c r="BG320" s="131">
        <f>IF(N320="zákl. přenesená",J320,0)</f>
        <v>0</v>
      </c>
      <c r="BH320" s="131">
        <f>IF(N320="sníž. přenesená",J320,0)</f>
        <v>0</v>
      </c>
      <c r="BI320" s="131">
        <f>IF(N320="nulová",J320,0)</f>
        <v>0</v>
      </c>
      <c r="BJ320" s="15" t="s">
        <v>73</v>
      </c>
      <c r="BK320" s="131">
        <f>ROUND(I320*H320,2)</f>
        <v>0</v>
      </c>
      <c r="BL320" s="15" t="s">
        <v>143</v>
      </c>
      <c r="BM320" s="130" t="s">
        <v>501</v>
      </c>
    </row>
    <row r="321" spans="2:65" s="12" customFormat="1">
      <c r="B321" s="145"/>
      <c r="D321" s="146" t="s">
        <v>153</v>
      </c>
      <c r="E321" s="147" t="s">
        <v>3</v>
      </c>
      <c r="F321" s="148" t="s">
        <v>502</v>
      </c>
      <c r="H321" s="149">
        <v>20</v>
      </c>
      <c r="L321" s="145"/>
      <c r="M321" s="150"/>
      <c r="T321" s="151"/>
      <c r="AT321" s="147" t="s">
        <v>153</v>
      </c>
      <c r="AU321" s="147" t="s">
        <v>144</v>
      </c>
      <c r="AV321" s="12" t="s">
        <v>75</v>
      </c>
      <c r="AW321" s="12" t="s">
        <v>28</v>
      </c>
      <c r="AX321" s="12" t="s">
        <v>73</v>
      </c>
      <c r="AY321" s="147" t="s">
        <v>134</v>
      </c>
    </row>
    <row r="322" spans="2:65" s="11" customFormat="1" ht="20.85" customHeight="1">
      <c r="B322" s="107"/>
      <c r="D322" s="108" t="s">
        <v>65</v>
      </c>
      <c r="E322" s="116" t="s">
        <v>503</v>
      </c>
      <c r="F322" s="116" t="s">
        <v>504</v>
      </c>
      <c r="J322" s="117">
        <f>BK322</f>
        <v>0</v>
      </c>
      <c r="L322" s="107"/>
      <c r="M322" s="111"/>
      <c r="P322" s="112">
        <f>SUM(P323:P331)</f>
        <v>58.74</v>
      </c>
      <c r="R322" s="112">
        <f>SUM(R323:R331)</f>
        <v>2.5319999999999995E-2</v>
      </c>
      <c r="T322" s="113">
        <f>SUM(T323:T331)</f>
        <v>0</v>
      </c>
      <c r="AR322" s="108" t="s">
        <v>75</v>
      </c>
      <c r="AT322" s="114" t="s">
        <v>65</v>
      </c>
      <c r="AU322" s="114" t="s">
        <v>75</v>
      </c>
      <c r="AY322" s="108" t="s">
        <v>134</v>
      </c>
      <c r="BK322" s="115">
        <f>SUM(BK323:BK331)</f>
        <v>0</v>
      </c>
    </row>
    <row r="323" spans="2:65" s="1" customFormat="1" ht="37.9" customHeight="1">
      <c r="B323" s="118"/>
      <c r="C323" s="119" t="s">
        <v>505</v>
      </c>
      <c r="D323" s="119" t="s">
        <v>139</v>
      </c>
      <c r="E323" s="120" t="s">
        <v>506</v>
      </c>
      <c r="F323" s="121" t="s">
        <v>507</v>
      </c>
      <c r="G323" s="122" t="s">
        <v>402</v>
      </c>
      <c r="H323" s="123">
        <v>300</v>
      </c>
      <c r="I323" s="124"/>
      <c r="J323" s="124">
        <f>ROUND(I323*H323,2)</f>
        <v>0</v>
      </c>
      <c r="K323" s="125"/>
      <c r="L323" s="27"/>
      <c r="M323" s="126" t="s">
        <v>3</v>
      </c>
      <c r="N323" s="127" t="s">
        <v>37</v>
      </c>
      <c r="O323" s="128">
        <v>0.17899999999999999</v>
      </c>
      <c r="P323" s="128">
        <f>O323*H323</f>
        <v>53.699999999999996</v>
      </c>
      <c r="Q323" s="128">
        <v>0</v>
      </c>
      <c r="R323" s="128">
        <f>Q323*H323</f>
        <v>0</v>
      </c>
      <c r="S323" s="128">
        <v>0</v>
      </c>
      <c r="T323" s="129">
        <f>S323*H323</f>
        <v>0</v>
      </c>
      <c r="AR323" s="130" t="s">
        <v>143</v>
      </c>
      <c r="AT323" s="130" t="s">
        <v>139</v>
      </c>
      <c r="AU323" s="130" t="s">
        <v>144</v>
      </c>
      <c r="AY323" s="15" t="s">
        <v>134</v>
      </c>
      <c r="BE323" s="131">
        <f>IF(N323="základní",J323,0)</f>
        <v>0</v>
      </c>
      <c r="BF323" s="131">
        <f>IF(N323="snížená",J323,0)</f>
        <v>0</v>
      </c>
      <c r="BG323" s="131">
        <f>IF(N323="zákl. přenesená",J323,0)</f>
        <v>0</v>
      </c>
      <c r="BH323" s="131">
        <f>IF(N323="sníž. přenesená",J323,0)</f>
        <v>0</v>
      </c>
      <c r="BI323" s="131">
        <f>IF(N323="nulová",J323,0)</f>
        <v>0</v>
      </c>
      <c r="BJ323" s="15" t="s">
        <v>73</v>
      </c>
      <c r="BK323" s="131">
        <f>ROUND(I323*H323,2)</f>
        <v>0</v>
      </c>
      <c r="BL323" s="15" t="s">
        <v>143</v>
      </c>
      <c r="BM323" s="130" t="s">
        <v>508</v>
      </c>
    </row>
    <row r="324" spans="2:65" s="1" customFormat="1">
      <c r="B324" s="27"/>
      <c r="D324" s="132" t="s">
        <v>146</v>
      </c>
      <c r="F324" s="133" t="s">
        <v>509</v>
      </c>
      <c r="L324" s="27"/>
      <c r="M324" s="134"/>
      <c r="T324" s="48"/>
      <c r="AT324" s="15" t="s">
        <v>146</v>
      </c>
      <c r="AU324" s="15" t="s">
        <v>144</v>
      </c>
    </row>
    <row r="325" spans="2:65" s="1" customFormat="1" ht="24.3" customHeight="1">
      <c r="B325" s="118"/>
      <c r="C325" s="135" t="s">
        <v>510</v>
      </c>
      <c r="D325" s="135" t="s">
        <v>148</v>
      </c>
      <c r="E325" s="136" t="s">
        <v>511</v>
      </c>
      <c r="F325" s="137" t="s">
        <v>512</v>
      </c>
      <c r="G325" s="138" t="s">
        <v>402</v>
      </c>
      <c r="H325" s="139">
        <v>300</v>
      </c>
      <c r="I325" s="140"/>
      <c r="J325" s="140">
        <f>ROUND(I325*H325,2)</f>
        <v>0</v>
      </c>
      <c r="K325" s="141"/>
      <c r="L325" s="142"/>
      <c r="M325" s="143" t="s">
        <v>3</v>
      </c>
      <c r="N325" s="144" t="s">
        <v>37</v>
      </c>
      <c r="O325" s="128">
        <v>0</v>
      </c>
      <c r="P325" s="128">
        <f>O325*H325</f>
        <v>0</v>
      </c>
      <c r="Q325" s="128">
        <v>6.9999999999999994E-5</v>
      </c>
      <c r="R325" s="128">
        <f>Q325*H325</f>
        <v>2.0999999999999998E-2</v>
      </c>
      <c r="S325" s="128">
        <v>0</v>
      </c>
      <c r="T325" s="129">
        <f>S325*H325</f>
        <v>0</v>
      </c>
      <c r="AR325" s="130" t="s">
        <v>513</v>
      </c>
      <c r="AT325" s="130" t="s">
        <v>148</v>
      </c>
      <c r="AU325" s="130" t="s">
        <v>144</v>
      </c>
      <c r="AY325" s="15" t="s">
        <v>134</v>
      </c>
      <c r="BE325" s="131">
        <f>IF(N325="základní",J325,0)</f>
        <v>0</v>
      </c>
      <c r="BF325" s="131">
        <f>IF(N325="snížená",J325,0)</f>
        <v>0</v>
      </c>
      <c r="BG325" s="131">
        <f>IF(N325="zákl. přenesená",J325,0)</f>
        <v>0</v>
      </c>
      <c r="BH325" s="131">
        <f>IF(N325="sníž. přenesená",J325,0)</f>
        <v>0</v>
      </c>
      <c r="BI325" s="131">
        <f>IF(N325="nulová",J325,0)</f>
        <v>0</v>
      </c>
      <c r="BJ325" s="15" t="s">
        <v>73</v>
      </c>
      <c r="BK325" s="131">
        <f>ROUND(I325*H325,2)</f>
        <v>0</v>
      </c>
      <c r="BL325" s="15" t="s">
        <v>375</v>
      </c>
      <c r="BM325" s="130" t="s">
        <v>514</v>
      </c>
    </row>
    <row r="326" spans="2:65" s="1" customFormat="1" ht="21.8" customHeight="1">
      <c r="B326" s="118"/>
      <c r="C326" s="119" t="s">
        <v>515</v>
      </c>
      <c r="D326" s="119" t="s">
        <v>139</v>
      </c>
      <c r="E326" s="120" t="s">
        <v>516</v>
      </c>
      <c r="F326" s="121" t="s">
        <v>517</v>
      </c>
      <c r="G326" s="122" t="s">
        <v>142</v>
      </c>
      <c r="H326" s="123">
        <v>16</v>
      </c>
      <c r="I326" s="124"/>
      <c r="J326" s="124">
        <f>ROUND(I326*H326,2)</f>
        <v>0</v>
      </c>
      <c r="K326" s="125"/>
      <c r="L326" s="27"/>
      <c r="M326" s="126" t="s">
        <v>3</v>
      </c>
      <c r="N326" s="127" t="s">
        <v>37</v>
      </c>
      <c r="O326" s="128">
        <v>0.252</v>
      </c>
      <c r="P326" s="128">
        <f>O326*H326</f>
        <v>4.032</v>
      </c>
      <c r="Q326" s="128">
        <v>0</v>
      </c>
      <c r="R326" s="128">
        <f>Q326*H326</f>
        <v>0</v>
      </c>
      <c r="S326" s="128">
        <v>0</v>
      </c>
      <c r="T326" s="129">
        <f>S326*H326</f>
        <v>0</v>
      </c>
      <c r="AR326" s="130" t="s">
        <v>143</v>
      </c>
      <c r="AT326" s="130" t="s">
        <v>139</v>
      </c>
      <c r="AU326" s="130" t="s">
        <v>144</v>
      </c>
      <c r="AY326" s="15" t="s">
        <v>134</v>
      </c>
      <c r="BE326" s="131">
        <f>IF(N326="základní",J326,0)</f>
        <v>0</v>
      </c>
      <c r="BF326" s="131">
        <f>IF(N326="snížená",J326,0)</f>
        <v>0</v>
      </c>
      <c r="BG326" s="131">
        <f>IF(N326="zákl. přenesená",J326,0)</f>
        <v>0</v>
      </c>
      <c r="BH326" s="131">
        <f>IF(N326="sníž. přenesená",J326,0)</f>
        <v>0</v>
      </c>
      <c r="BI326" s="131">
        <f>IF(N326="nulová",J326,0)</f>
        <v>0</v>
      </c>
      <c r="BJ326" s="15" t="s">
        <v>73</v>
      </c>
      <c r="BK326" s="131">
        <f>ROUND(I326*H326,2)</f>
        <v>0</v>
      </c>
      <c r="BL326" s="15" t="s">
        <v>143</v>
      </c>
      <c r="BM326" s="130" t="s">
        <v>518</v>
      </c>
    </row>
    <row r="327" spans="2:65" s="1" customFormat="1">
      <c r="B327" s="27"/>
      <c r="D327" s="132" t="s">
        <v>146</v>
      </c>
      <c r="F327" s="133" t="s">
        <v>519</v>
      </c>
      <c r="L327" s="27"/>
      <c r="M327" s="134"/>
      <c r="T327" s="48"/>
      <c r="AT327" s="15" t="s">
        <v>146</v>
      </c>
      <c r="AU327" s="15" t="s">
        <v>144</v>
      </c>
    </row>
    <row r="328" spans="2:65" s="1" customFormat="1" ht="21.8" customHeight="1">
      <c r="B328" s="118"/>
      <c r="C328" s="119" t="s">
        <v>520</v>
      </c>
      <c r="D328" s="119" t="s">
        <v>139</v>
      </c>
      <c r="E328" s="120" t="s">
        <v>521</v>
      </c>
      <c r="F328" s="121" t="s">
        <v>517</v>
      </c>
      <c r="G328" s="122" t="s">
        <v>142</v>
      </c>
      <c r="H328" s="123">
        <v>4</v>
      </c>
      <c r="I328" s="124"/>
      <c r="J328" s="124">
        <f>ROUND(I328*H328,2)</f>
        <v>0</v>
      </c>
      <c r="K328" s="125"/>
      <c r="L328" s="27"/>
      <c r="M328" s="126" t="s">
        <v>3</v>
      </c>
      <c r="N328" s="127" t="s">
        <v>37</v>
      </c>
      <c r="O328" s="128">
        <v>0.252</v>
      </c>
      <c r="P328" s="128">
        <f>O328*H328</f>
        <v>1.008</v>
      </c>
      <c r="Q328" s="128">
        <v>0</v>
      </c>
      <c r="R328" s="128">
        <f>Q328*H328</f>
        <v>0</v>
      </c>
      <c r="S328" s="128">
        <v>0</v>
      </c>
      <c r="T328" s="129">
        <f>S328*H328</f>
        <v>0</v>
      </c>
      <c r="AR328" s="130" t="s">
        <v>143</v>
      </c>
      <c r="AT328" s="130" t="s">
        <v>139</v>
      </c>
      <c r="AU328" s="130" t="s">
        <v>144</v>
      </c>
      <c r="AY328" s="15" t="s">
        <v>134</v>
      </c>
      <c r="BE328" s="131">
        <f>IF(N328="základní",J328,0)</f>
        <v>0</v>
      </c>
      <c r="BF328" s="131">
        <f>IF(N328="snížená",J328,0)</f>
        <v>0</v>
      </c>
      <c r="BG328" s="131">
        <f>IF(N328="zákl. přenesená",J328,0)</f>
        <v>0</v>
      </c>
      <c r="BH328" s="131">
        <f>IF(N328="sníž. přenesená",J328,0)</f>
        <v>0</v>
      </c>
      <c r="BI328" s="131">
        <f>IF(N328="nulová",J328,0)</f>
        <v>0</v>
      </c>
      <c r="BJ328" s="15" t="s">
        <v>73</v>
      </c>
      <c r="BK328" s="131">
        <f>ROUND(I328*H328,2)</f>
        <v>0</v>
      </c>
      <c r="BL328" s="15" t="s">
        <v>143</v>
      </c>
      <c r="BM328" s="130" t="s">
        <v>522</v>
      </c>
    </row>
    <row r="329" spans="2:65" s="1" customFormat="1">
      <c r="B329" s="27"/>
      <c r="D329" s="132" t="s">
        <v>146</v>
      </c>
      <c r="F329" s="133" t="s">
        <v>523</v>
      </c>
      <c r="L329" s="27"/>
      <c r="M329" s="134"/>
      <c r="T329" s="48"/>
      <c r="AT329" s="15" t="s">
        <v>146</v>
      </c>
      <c r="AU329" s="15" t="s">
        <v>144</v>
      </c>
    </row>
    <row r="330" spans="2:65" s="1" customFormat="1" ht="21.8" customHeight="1">
      <c r="B330" s="118"/>
      <c r="C330" s="135" t="s">
        <v>524</v>
      </c>
      <c r="D330" s="135" t="s">
        <v>148</v>
      </c>
      <c r="E330" s="136" t="s">
        <v>525</v>
      </c>
      <c r="F330" s="137" t="s">
        <v>526</v>
      </c>
      <c r="G330" s="138" t="s">
        <v>142</v>
      </c>
      <c r="H330" s="139">
        <v>36</v>
      </c>
      <c r="I330" s="140"/>
      <c r="J330" s="140">
        <f>ROUND(I330*H330,2)</f>
        <v>0</v>
      </c>
      <c r="K330" s="141"/>
      <c r="L330" s="142"/>
      <c r="M330" s="143" t="s">
        <v>3</v>
      </c>
      <c r="N330" s="144" t="s">
        <v>37</v>
      </c>
      <c r="O330" s="128">
        <v>0</v>
      </c>
      <c r="P330" s="128">
        <f>O330*H330</f>
        <v>0</v>
      </c>
      <c r="Q330" s="128">
        <v>6.0000000000000002E-5</v>
      </c>
      <c r="R330" s="128">
        <f>Q330*H330</f>
        <v>2.16E-3</v>
      </c>
      <c r="S330" s="128">
        <v>0</v>
      </c>
      <c r="T330" s="129">
        <f>S330*H330</f>
        <v>0</v>
      </c>
      <c r="AR330" s="130" t="s">
        <v>179</v>
      </c>
      <c r="AT330" s="130" t="s">
        <v>148</v>
      </c>
      <c r="AU330" s="130" t="s">
        <v>144</v>
      </c>
      <c r="AY330" s="15" t="s">
        <v>134</v>
      </c>
      <c r="BE330" s="131">
        <f>IF(N330="základní",J330,0)</f>
        <v>0</v>
      </c>
      <c r="BF330" s="131">
        <f>IF(N330="snížená",J330,0)</f>
        <v>0</v>
      </c>
      <c r="BG330" s="131">
        <f>IF(N330="zákl. přenesená",J330,0)</f>
        <v>0</v>
      </c>
      <c r="BH330" s="131">
        <f>IF(N330="sníž. přenesená",J330,0)</f>
        <v>0</v>
      </c>
      <c r="BI330" s="131">
        <f>IF(N330="nulová",J330,0)</f>
        <v>0</v>
      </c>
      <c r="BJ330" s="15" t="s">
        <v>73</v>
      </c>
      <c r="BK330" s="131">
        <f>ROUND(I330*H330,2)</f>
        <v>0</v>
      </c>
      <c r="BL330" s="15" t="s">
        <v>159</v>
      </c>
      <c r="BM330" s="130" t="s">
        <v>527</v>
      </c>
    </row>
    <row r="331" spans="2:65" s="1" customFormat="1" ht="37.9" customHeight="1">
      <c r="B331" s="118"/>
      <c r="C331" s="135" t="s">
        <v>528</v>
      </c>
      <c r="D331" s="135" t="s">
        <v>148</v>
      </c>
      <c r="E331" s="136" t="s">
        <v>529</v>
      </c>
      <c r="F331" s="137" t="s">
        <v>530</v>
      </c>
      <c r="G331" s="138" t="s">
        <v>142</v>
      </c>
      <c r="H331" s="139">
        <v>36</v>
      </c>
      <c r="I331" s="140"/>
      <c r="J331" s="140">
        <f>ROUND(I331*H331,2)</f>
        <v>0</v>
      </c>
      <c r="K331" s="141"/>
      <c r="L331" s="142"/>
      <c r="M331" s="143" t="s">
        <v>3</v>
      </c>
      <c r="N331" s="144" t="s">
        <v>37</v>
      </c>
      <c r="O331" s="128">
        <v>0</v>
      </c>
      <c r="P331" s="128">
        <f>O331*H331</f>
        <v>0</v>
      </c>
      <c r="Q331" s="128">
        <v>6.0000000000000002E-5</v>
      </c>
      <c r="R331" s="128">
        <f>Q331*H331</f>
        <v>2.16E-3</v>
      </c>
      <c r="S331" s="128">
        <v>0</v>
      </c>
      <c r="T331" s="129">
        <f>S331*H331</f>
        <v>0</v>
      </c>
      <c r="AR331" s="130" t="s">
        <v>179</v>
      </c>
      <c r="AT331" s="130" t="s">
        <v>148</v>
      </c>
      <c r="AU331" s="130" t="s">
        <v>144</v>
      </c>
      <c r="AY331" s="15" t="s">
        <v>134</v>
      </c>
      <c r="BE331" s="131">
        <f>IF(N331="základní",J331,0)</f>
        <v>0</v>
      </c>
      <c r="BF331" s="131">
        <f>IF(N331="snížená",J331,0)</f>
        <v>0</v>
      </c>
      <c r="BG331" s="131">
        <f>IF(N331="zákl. přenesená",J331,0)</f>
        <v>0</v>
      </c>
      <c r="BH331" s="131">
        <f>IF(N331="sníž. přenesená",J331,0)</f>
        <v>0</v>
      </c>
      <c r="BI331" s="131">
        <f>IF(N331="nulová",J331,0)</f>
        <v>0</v>
      </c>
      <c r="BJ331" s="15" t="s">
        <v>73</v>
      </c>
      <c r="BK331" s="131">
        <f>ROUND(I331*H331,2)</f>
        <v>0</v>
      </c>
      <c r="BL331" s="15" t="s">
        <v>159</v>
      </c>
      <c r="BM331" s="130" t="s">
        <v>531</v>
      </c>
    </row>
    <row r="332" spans="2:65" s="11" customFormat="1" ht="20.85" customHeight="1">
      <c r="B332" s="107"/>
      <c r="D332" s="108" t="s">
        <v>65</v>
      </c>
      <c r="E332" s="116" t="s">
        <v>532</v>
      </c>
      <c r="F332" s="116" t="s">
        <v>533</v>
      </c>
      <c r="J332" s="117">
        <f>BK332</f>
        <v>0</v>
      </c>
      <c r="L332" s="107"/>
      <c r="M332" s="111"/>
      <c r="P332" s="112">
        <f>SUM(P333:P339)</f>
        <v>1.8879999999999999</v>
      </c>
      <c r="R332" s="112">
        <f>SUM(R333:R339)</f>
        <v>5.2629999999999996E-2</v>
      </c>
      <c r="T332" s="113">
        <f>SUM(T333:T339)</f>
        <v>0</v>
      </c>
      <c r="AR332" s="108" t="s">
        <v>75</v>
      </c>
      <c r="AT332" s="114" t="s">
        <v>65</v>
      </c>
      <c r="AU332" s="114" t="s">
        <v>75</v>
      </c>
      <c r="AY332" s="108" t="s">
        <v>134</v>
      </c>
      <c r="BK332" s="115">
        <f>SUM(BK333:BK339)</f>
        <v>0</v>
      </c>
    </row>
    <row r="333" spans="2:65" s="1" customFormat="1" ht="24.3" customHeight="1">
      <c r="B333" s="118"/>
      <c r="C333" s="119" t="s">
        <v>534</v>
      </c>
      <c r="D333" s="119" t="s">
        <v>139</v>
      </c>
      <c r="E333" s="120" t="s">
        <v>535</v>
      </c>
      <c r="F333" s="121" t="s">
        <v>536</v>
      </c>
      <c r="G333" s="122" t="s">
        <v>142</v>
      </c>
      <c r="H333" s="123">
        <v>8</v>
      </c>
      <c r="I333" s="124"/>
      <c r="J333" s="124">
        <f>ROUND(I333*H333,2)</f>
        <v>0</v>
      </c>
      <c r="K333" s="125"/>
      <c r="L333" s="27"/>
      <c r="M333" s="126" t="s">
        <v>3</v>
      </c>
      <c r="N333" s="127" t="s">
        <v>37</v>
      </c>
      <c r="O333" s="128">
        <v>0.23599999999999999</v>
      </c>
      <c r="P333" s="128">
        <f>O333*H333</f>
        <v>1.8879999999999999</v>
      </c>
      <c r="Q333" s="128">
        <v>0</v>
      </c>
      <c r="R333" s="128">
        <f>Q333*H333</f>
        <v>0</v>
      </c>
      <c r="S333" s="128">
        <v>0</v>
      </c>
      <c r="T333" s="129">
        <f>S333*H333</f>
        <v>0</v>
      </c>
      <c r="AR333" s="130" t="s">
        <v>73</v>
      </c>
      <c r="AT333" s="130" t="s">
        <v>139</v>
      </c>
      <c r="AU333" s="130" t="s">
        <v>144</v>
      </c>
      <c r="AY333" s="15" t="s">
        <v>134</v>
      </c>
      <c r="BE333" s="131">
        <f>IF(N333="základní",J333,0)</f>
        <v>0</v>
      </c>
      <c r="BF333" s="131">
        <f>IF(N333="snížená",J333,0)</f>
        <v>0</v>
      </c>
      <c r="BG333" s="131">
        <f>IF(N333="zákl. přenesená",J333,0)</f>
        <v>0</v>
      </c>
      <c r="BH333" s="131">
        <f>IF(N333="sníž. přenesená",J333,0)</f>
        <v>0</v>
      </c>
      <c r="BI333" s="131">
        <f>IF(N333="nulová",J333,0)</f>
        <v>0</v>
      </c>
      <c r="BJ333" s="15" t="s">
        <v>73</v>
      </c>
      <c r="BK333" s="131">
        <f>ROUND(I333*H333,2)</f>
        <v>0</v>
      </c>
      <c r="BL333" s="15" t="s">
        <v>73</v>
      </c>
      <c r="BM333" s="130" t="s">
        <v>537</v>
      </c>
    </row>
    <row r="334" spans="2:65" s="1" customFormat="1">
      <c r="B334" s="27"/>
      <c r="D334" s="132" t="s">
        <v>146</v>
      </c>
      <c r="F334" s="133" t="s">
        <v>538</v>
      </c>
      <c r="L334" s="27"/>
      <c r="M334" s="134"/>
      <c r="T334" s="48"/>
      <c r="AT334" s="15" t="s">
        <v>146</v>
      </c>
      <c r="AU334" s="15" t="s">
        <v>144</v>
      </c>
    </row>
    <row r="335" spans="2:65" s="1" customFormat="1" ht="21.8" customHeight="1">
      <c r="B335" s="118"/>
      <c r="C335" s="135" t="s">
        <v>539</v>
      </c>
      <c r="D335" s="135" t="s">
        <v>148</v>
      </c>
      <c r="E335" s="136" t="s">
        <v>540</v>
      </c>
      <c r="F335" s="137" t="s">
        <v>541</v>
      </c>
      <c r="G335" s="138" t="s">
        <v>142</v>
      </c>
      <c r="H335" s="139">
        <v>8</v>
      </c>
      <c r="I335" s="140"/>
      <c r="J335" s="140">
        <f>ROUND(I335*H335,2)</f>
        <v>0</v>
      </c>
      <c r="K335" s="141"/>
      <c r="L335" s="142"/>
      <c r="M335" s="143" t="s">
        <v>3</v>
      </c>
      <c r="N335" s="144" t="s">
        <v>37</v>
      </c>
      <c r="O335" s="128">
        <v>0</v>
      </c>
      <c r="P335" s="128">
        <f>O335*H335</f>
        <v>0</v>
      </c>
      <c r="Q335" s="128">
        <v>4.4999999999999997E-3</v>
      </c>
      <c r="R335" s="128">
        <f>Q335*H335</f>
        <v>3.5999999999999997E-2</v>
      </c>
      <c r="S335" s="128">
        <v>0</v>
      </c>
      <c r="T335" s="129">
        <f>S335*H335</f>
        <v>0</v>
      </c>
      <c r="AR335" s="130" t="s">
        <v>179</v>
      </c>
      <c r="AT335" s="130" t="s">
        <v>148</v>
      </c>
      <c r="AU335" s="130" t="s">
        <v>144</v>
      </c>
      <c r="AY335" s="15" t="s">
        <v>134</v>
      </c>
      <c r="BE335" s="131">
        <f>IF(N335="základní",J335,0)</f>
        <v>0</v>
      </c>
      <c r="BF335" s="131">
        <f>IF(N335="snížená",J335,0)</f>
        <v>0</v>
      </c>
      <c r="BG335" s="131">
        <f>IF(N335="zákl. přenesená",J335,0)</f>
        <v>0</v>
      </c>
      <c r="BH335" s="131">
        <f>IF(N335="sníž. přenesená",J335,0)</f>
        <v>0</v>
      </c>
      <c r="BI335" s="131">
        <f>IF(N335="nulová",J335,0)</f>
        <v>0</v>
      </c>
      <c r="BJ335" s="15" t="s">
        <v>73</v>
      </c>
      <c r="BK335" s="131">
        <f>ROUND(I335*H335,2)</f>
        <v>0</v>
      </c>
      <c r="BL335" s="15" t="s">
        <v>159</v>
      </c>
      <c r="BM335" s="130" t="s">
        <v>542</v>
      </c>
    </row>
    <row r="336" spans="2:65" s="1" customFormat="1" ht="16.45" customHeight="1">
      <c r="B336" s="118"/>
      <c r="C336" s="135" t="s">
        <v>543</v>
      </c>
      <c r="D336" s="135" t="s">
        <v>148</v>
      </c>
      <c r="E336" s="136" t="s">
        <v>544</v>
      </c>
      <c r="F336" s="137" t="s">
        <v>545</v>
      </c>
      <c r="G336" s="138" t="s">
        <v>142</v>
      </c>
      <c r="H336" s="139">
        <v>20</v>
      </c>
      <c r="I336" s="140"/>
      <c r="J336" s="140">
        <f>ROUND(I336*H336,2)</f>
        <v>0</v>
      </c>
      <c r="K336" s="141"/>
      <c r="L336" s="142"/>
      <c r="M336" s="143" t="s">
        <v>3</v>
      </c>
      <c r="N336" s="144" t="s">
        <v>37</v>
      </c>
      <c r="O336" s="128">
        <v>0</v>
      </c>
      <c r="P336" s="128">
        <f>O336*H336</f>
        <v>0</v>
      </c>
      <c r="Q336" s="128">
        <v>2.9E-4</v>
      </c>
      <c r="R336" s="128">
        <f>Q336*H336</f>
        <v>5.7999999999999996E-3</v>
      </c>
      <c r="S336" s="128">
        <v>0</v>
      </c>
      <c r="T336" s="129">
        <f>S336*H336</f>
        <v>0</v>
      </c>
      <c r="AR336" s="130" t="s">
        <v>179</v>
      </c>
      <c r="AT336" s="130" t="s">
        <v>148</v>
      </c>
      <c r="AU336" s="130" t="s">
        <v>144</v>
      </c>
      <c r="AY336" s="15" t="s">
        <v>134</v>
      </c>
      <c r="BE336" s="131">
        <f>IF(N336="základní",J336,0)</f>
        <v>0</v>
      </c>
      <c r="BF336" s="131">
        <f>IF(N336="snížená",J336,0)</f>
        <v>0</v>
      </c>
      <c r="BG336" s="131">
        <f>IF(N336="zákl. přenesená",J336,0)</f>
        <v>0</v>
      </c>
      <c r="BH336" s="131">
        <f>IF(N336="sníž. přenesená",J336,0)</f>
        <v>0</v>
      </c>
      <c r="BI336" s="131">
        <f>IF(N336="nulová",J336,0)</f>
        <v>0</v>
      </c>
      <c r="BJ336" s="15" t="s">
        <v>73</v>
      </c>
      <c r="BK336" s="131">
        <f>ROUND(I336*H336,2)</f>
        <v>0</v>
      </c>
      <c r="BL336" s="15" t="s">
        <v>159</v>
      </c>
      <c r="BM336" s="130" t="s">
        <v>546</v>
      </c>
    </row>
    <row r="337" spans="2:65" s="1" customFormat="1" ht="24.3" customHeight="1">
      <c r="B337" s="118"/>
      <c r="C337" s="135" t="s">
        <v>547</v>
      </c>
      <c r="D337" s="135" t="s">
        <v>148</v>
      </c>
      <c r="E337" s="136" t="s">
        <v>548</v>
      </c>
      <c r="F337" s="137" t="s">
        <v>549</v>
      </c>
      <c r="G337" s="138" t="s">
        <v>550</v>
      </c>
      <c r="H337" s="139">
        <v>1</v>
      </c>
      <c r="I337" s="140"/>
      <c r="J337" s="140">
        <f>ROUND(I337*H337,2)</f>
        <v>0</v>
      </c>
      <c r="K337" s="141"/>
      <c r="L337" s="142"/>
      <c r="M337" s="143" t="s">
        <v>3</v>
      </c>
      <c r="N337" s="144" t="s">
        <v>37</v>
      </c>
      <c r="O337" s="128">
        <v>0</v>
      </c>
      <c r="P337" s="128">
        <f>O337*H337</f>
        <v>0</v>
      </c>
      <c r="Q337" s="128">
        <v>3.0000000000000001E-5</v>
      </c>
      <c r="R337" s="128">
        <f>Q337*H337</f>
        <v>3.0000000000000001E-5</v>
      </c>
      <c r="S337" s="128">
        <v>0</v>
      </c>
      <c r="T337" s="129">
        <f>S337*H337</f>
        <v>0</v>
      </c>
      <c r="AR337" s="130" t="s">
        <v>179</v>
      </c>
      <c r="AT337" s="130" t="s">
        <v>148</v>
      </c>
      <c r="AU337" s="130" t="s">
        <v>144</v>
      </c>
      <c r="AY337" s="15" t="s">
        <v>134</v>
      </c>
      <c r="BE337" s="131">
        <f>IF(N337="základní",J337,0)</f>
        <v>0</v>
      </c>
      <c r="BF337" s="131">
        <f>IF(N337="snížená",J337,0)</f>
        <v>0</v>
      </c>
      <c r="BG337" s="131">
        <f>IF(N337="zákl. přenesená",J337,0)</f>
        <v>0</v>
      </c>
      <c r="BH337" s="131">
        <f>IF(N337="sníž. přenesená",J337,0)</f>
        <v>0</v>
      </c>
      <c r="BI337" s="131">
        <f>IF(N337="nulová",J337,0)</f>
        <v>0</v>
      </c>
      <c r="BJ337" s="15" t="s">
        <v>73</v>
      </c>
      <c r="BK337" s="131">
        <f>ROUND(I337*H337,2)</f>
        <v>0</v>
      </c>
      <c r="BL337" s="15" t="s">
        <v>159</v>
      </c>
      <c r="BM337" s="130" t="s">
        <v>551</v>
      </c>
    </row>
    <row r="338" spans="2:65" s="1" customFormat="1" ht="24.3" customHeight="1">
      <c r="B338" s="118"/>
      <c r="C338" s="135" t="s">
        <v>552</v>
      </c>
      <c r="D338" s="135" t="s">
        <v>148</v>
      </c>
      <c r="E338" s="136" t="s">
        <v>553</v>
      </c>
      <c r="F338" s="137" t="s">
        <v>554</v>
      </c>
      <c r="G338" s="138" t="s">
        <v>402</v>
      </c>
      <c r="H338" s="139">
        <v>3</v>
      </c>
      <c r="I338" s="140"/>
      <c r="J338" s="140">
        <f>ROUND(I338*H338,2)</f>
        <v>0</v>
      </c>
      <c r="K338" s="141"/>
      <c r="L338" s="142"/>
      <c r="M338" s="143" t="s">
        <v>3</v>
      </c>
      <c r="N338" s="144" t="s">
        <v>37</v>
      </c>
      <c r="O338" s="128">
        <v>0</v>
      </c>
      <c r="P338" s="128">
        <f>O338*H338</f>
        <v>0</v>
      </c>
      <c r="Q338" s="128">
        <v>3.5999999999999999E-3</v>
      </c>
      <c r="R338" s="128">
        <f>Q338*H338</f>
        <v>1.0800000000000001E-2</v>
      </c>
      <c r="S338" s="128">
        <v>0</v>
      </c>
      <c r="T338" s="129">
        <f>S338*H338</f>
        <v>0</v>
      </c>
      <c r="AR338" s="130" t="s">
        <v>179</v>
      </c>
      <c r="AT338" s="130" t="s">
        <v>148</v>
      </c>
      <c r="AU338" s="130" t="s">
        <v>144</v>
      </c>
      <c r="AY338" s="15" t="s">
        <v>134</v>
      </c>
      <c r="BE338" s="131">
        <f>IF(N338="základní",J338,0)</f>
        <v>0</v>
      </c>
      <c r="BF338" s="131">
        <f>IF(N338="snížená",J338,0)</f>
        <v>0</v>
      </c>
      <c r="BG338" s="131">
        <f>IF(N338="zákl. přenesená",J338,0)</f>
        <v>0</v>
      </c>
      <c r="BH338" s="131">
        <f>IF(N338="sníž. přenesená",J338,0)</f>
        <v>0</v>
      </c>
      <c r="BI338" s="131">
        <f>IF(N338="nulová",J338,0)</f>
        <v>0</v>
      </c>
      <c r="BJ338" s="15" t="s">
        <v>73</v>
      </c>
      <c r="BK338" s="131">
        <f>ROUND(I338*H338,2)</f>
        <v>0</v>
      </c>
      <c r="BL338" s="15" t="s">
        <v>159</v>
      </c>
      <c r="BM338" s="130" t="s">
        <v>555</v>
      </c>
    </row>
    <row r="339" spans="2:65" s="12" customFormat="1">
      <c r="B339" s="145"/>
      <c r="D339" s="146" t="s">
        <v>153</v>
      </c>
      <c r="E339" s="147" t="s">
        <v>3</v>
      </c>
      <c r="F339" s="148" t="s">
        <v>195</v>
      </c>
      <c r="H339" s="149">
        <v>3</v>
      </c>
      <c r="L339" s="145"/>
      <c r="M339" s="150"/>
      <c r="T339" s="151"/>
      <c r="AT339" s="147" t="s">
        <v>153</v>
      </c>
      <c r="AU339" s="147" t="s">
        <v>144</v>
      </c>
      <c r="AV339" s="12" t="s">
        <v>75</v>
      </c>
      <c r="AW339" s="12" t="s">
        <v>28</v>
      </c>
      <c r="AX339" s="12" t="s">
        <v>73</v>
      </c>
      <c r="AY339" s="147" t="s">
        <v>134</v>
      </c>
    </row>
    <row r="340" spans="2:65" s="11" customFormat="1" ht="22.85" customHeight="1">
      <c r="B340" s="107"/>
      <c r="D340" s="108" t="s">
        <v>65</v>
      </c>
      <c r="E340" s="116" t="s">
        <v>556</v>
      </c>
      <c r="F340" s="116" t="s">
        <v>557</v>
      </c>
      <c r="J340" s="117">
        <f>BK340</f>
        <v>0</v>
      </c>
      <c r="L340" s="107"/>
      <c r="M340" s="111"/>
      <c r="P340" s="112">
        <f>P341+P369+P374+P383</f>
        <v>105.006</v>
      </c>
      <c r="R340" s="112">
        <f>R341+R369+R374+R383</f>
        <v>0.13081000000000001</v>
      </c>
      <c r="T340" s="113">
        <f>T341+T369+T374+T383</f>
        <v>0.88800000000000001</v>
      </c>
      <c r="AR340" s="108" t="s">
        <v>73</v>
      </c>
      <c r="AT340" s="114" t="s">
        <v>65</v>
      </c>
      <c r="AU340" s="114" t="s">
        <v>73</v>
      </c>
      <c r="AY340" s="108" t="s">
        <v>134</v>
      </c>
      <c r="BK340" s="115">
        <f>BK341+BK369+BK374+BK383</f>
        <v>0</v>
      </c>
    </row>
    <row r="341" spans="2:65" s="11" customFormat="1" ht="20.85" customHeight="1">
      <c r="B341" s="107"/>
      <c r="D341" s="108" t="s">
        <v>65</v>
      </c>
      <c r="E341" s="116" t="s">
        <v>558</v>
      </c>
      <c r="F341" s="116" t="s">
        <v>559</v>
      </c>
      <c r="J341" s="117">
        <f>BK341</f>
        <v>0</v>
      </c>
      <c r="L341" s="107"/>
      <c r="M341" s="111"/>
      <c r="P341" s="112">
        <f>SUM(P342:P368)</f>
        <v>51.5</v>
      </c>
      <c r="R341" s="112">
        <f>SUM(R342:R368)</f>
        <v>8.2049999999999998E-2</v>
      </c>
      <c r="T341" s="113">
        <f>SUM(T342:T368)</f>
        <v>0</v>
      </c>
      <c r="AR341" s="108" t="s">
        <v>73</v>
      </c>
      <c r="AT341" s="114" t="s">
        <v>65</v>
      </c>
      <c r="AU341" s="114" t="s">
        <v>75</v>
      </c>
      <c r="AY341" s="108" t="s">
        <v>134</v>
      </c>
      <c r="BK341" s="115">
        <f>SUM(BK342:BK368)</f>
        <v>0</v>
      </c>
    </row>
    <row r="342" spans="2:65" s="1" customFormat="1" ht="24.3" customHeight="1">
      <c r="B342" s="118"/>
      <c r="C342" s="119" t="s">
        <v>560</v>
      </c>
      <c r="D342" s="119" t="s">
        <v>139</v>
      </c>
      <c r="E342" s="120" t="s">
        <v>561</v>
      </c>
      <c r="F342" s="121" t="s">
        <v>562</v>
      </c>
      <c r="G342" s="122" t="s">
        <v>402</v>
      </c>
      <c r="H342" s="123">
        <v>310</v>
      </c>
      <c r="I342" s="124"/>
      <c r="J342" s="124">
        <f>ROUND(I342*H342,2)</f>
        <v>0</v>
      </c>
      <c r="K342" s="125"/>
      <c r="L342" s="27"/>
      <c r="M342" s="126" t="s">
        <v>3</v>
      </c>
      <c r="N342" s="127" t="s">
        <v>37</v>
      </c>
      <c r="O342" s="128">
        <v>0.09</v>
      </c>
      <c r="P342" s="128">
        <f>O342*H342</f>
        <v>27.9</v>
      </c>
      <c r="Q342" s="128">
        <v>0</v>
      </c>
      <c r="R342" s="128">
        <f>Q342*H342</f>
        <v>0</v>
      </c>
      <c r="S342" s="128">
        <v>0</v>
      </c>
      <c r="T342" s="129">
        <f>S342*H342</f>
        <v>0</v>
      </c>
      <c r="AR342" s="130" t="s">
        <v>375</v>
      </c>
      <c r="AT342" s="130" t="s">
        <v>139</v>
      </c>
      <c r="AU342" s="130" t="s">
        <v>144</v>
      </c>
      <c r="AY342" s="15" t="s">
        <v>134</v>
      </c>
      <c r="BE342" s="131">
        <f>IF(N342="základní",J342,0)</f>
        <v>0</v>
      </c>
      <c r="BF342" s="131">
        <f>IF(N342="snížená",J342,0)</f>
        <v>0</v>
      </c>
      <c r="BG342" s="131">
        <f>IF(N342="zákl. přenesená",J342,0)</f>
        <v>0</v>
      </c>
      <c r="BH342" s="131">
        <f>IF(N342="sníž. přenesená",J342,0)</f>
        <v>0</v>
      </c>
      <c r="BI342" s="131">
        <f>IF(N342="nulová",J342,0)</f>
        <v>0</v>
      </c>
      <c r="BJ342" s="15" t="s">
        <v>73</v>
      </c>
      <c r="BK342" s="131">
        <f>ROUND(I342*H342,2)</f>
        <v>0</v>
      </c>
      <c r="BL342" s="15" t="s">
        <v>375</v>
      </c>
      <c r="BM342" s="130" t="s">
        <v>563</v>
      </c>
    </row>
    <row r="343" spans="2:65" s="1" customFormat="1">
      <c r="B343" s="27"/>
      <c r="D343" s="132" t="s">
        <v>146</v>
      </c>
      <c r="F343" s="133" t="s">
        <v>564</v>
      </c>
      <c r="L343" s="27"/>
      <c r="M343" s="134"/>
      <c r="T343" s="48"/>
      <c r="AT343" s="15" t="s">
        <v>146</v>
      </c>
      <c r="AU343" s="15" t="s">
        <v>144</v>
      </c>
    </row>
    <row r="344" spans="2:65" s="1" customFormat="1" ht="21.8" customHeight="1">
      <c r="B344" s="118"/>
      <c r="C344" s="135" t="s">
        <v>565</v>
      </c>
      <c r="D344" s="135" t="s">
        <v>148</v>
      </c>
      <c r="E344" s="136" t="s">
        <v>566</v>
      </c>
      <c r="F344" s="137" t="s">
        <v>567</v>
      </c>
      <c r="G344" s="138" t="s">
        <v>402</v>
      </c>
      <c r="H344" s="139">
        <v>180</v>
      </c>
      <c r="I344" s="140"/>
      <c r="J344" s="140">
        <f>ROUND(I344*H344,2)</f>
        <v>0</v>
      </c>
      <c r="K344" s="141"/>
      <c r="L344" s="142"/>
      <c r="M344" s="143" t="s">
        <v>3</v>
      </c>
      <c r="N344" s="144" t="s">
        <v>37</v>
      </c>
      <c r="O344" s="128">
        <v>0</v>
      </c>
      <c r="P344" s="128">
        <f>O344*H344</f>
        <v>0</v>
      </c>
      <c r="Q344" s="128">
        <v>1.6000000000000001E-4</v>
      </c>
      <c r="R344" s="128">
        <f>Q344*H344</f>
        <v>2.8800000000000003E-2</v>
      </c>
      <c r="S344" s="128">
        <v>0</v>
      </c>
      <c r="T344" s="129">
        <f>S344*H344</f>
        <v>0</v>
      </c>
      <c r="AR344" s="130" t="s">
        <v>179</v>
      </c>
      <c r="AT344" s="130" t="s">
        <v>148</v>
      </c>
      <c r="AU344" s="130" t="s">
        <v>144</v>
      </c>
      <c r="AY344" s="15" t="s">
        <v>134</v>
      </c>
      <c r="BE344" s="131">
        <f>IF(N344="základní",J344,0)</f>
        <v>0</v>
      </c>
      <c r="BF344" s="131">
        <f>IF(N344="snížená",J344,0)</f>
        <v>0</v>
      </c>
      <c r="BG344" s="131">
        <f>IF(N344="zákl. přenesená",J344,0)</f>
        <v>0</v>
      </c>
      <c r="BH344" s="131">
        <f>IF(N344="sníž. přenesená",J344,0)</f>
        <v>0</v>
      </c>
      <c r="BI344" s="131">
        <f>IF(N344="nulová",J344,0)</f>
        <v>0</v>
      </c>
      <c r="BJ344" s="15" t="s">
        <v>73</v>
      </c>
      <c r="BK344" s="131">
        <f>ROUND(I344*H344,2)</f>
        <v>0</v>
      </c>
      <c r="BL344" s="15" t="s">
        <v>159</v>
      </c>
      <c r="BM344" s="130" t="s">
        <v>568</v>
      </c>
    </row>
    <row r="345" spans="2:65" s="12" customFormat="1">
      <c r="B345" s="145"/>
      <c r="D345" s="146" t="s">
        <v>153</v>
      </c>
      <c r="E345" s="147" t="s">
        <v>3</v>
      </c>
      <c r="F345" s="148" t="s">
        <v>569</v>
      </c>
      <c r="H345" s="149">
        <v>180</v>
      </c>
      <c r="L345" s="145"/>
      <c r="M345" s="150"/>
      <c r="T345" s="151"/>
      <c r="AT345" s="147" t="s">
        <v>153</v>
      </c>
      <c r="AU345" s="147" t="s">
        <v>144</v>
      </c>
      <c r="AV345" s="12" t="s">
        <v>75</v>
      </c>
      <c r="AW345" s="12" t="s">
        <v>28</v>
      </c>
      <c r="AX345" s="12" t="s">
        <v>73</v>
      </c>
      <c r="AY345" s="147" t="s">
        <v>134</v>
      </c>
    </row>
    <row r="346" spans="2:65" s="1" customFormat="1" ht="16.45" customHeight="1">
      <c r="B346" s="118"/>
      <c r="C346" s="135" t="s">
        <v>570</v>
      </c>
      <c r="D346" s="135" t="s">
        <v>148</v>
      </c>
      <c r="E346" s="136" t="s">
        <v>571</v>
      </c>
      <c r="F346" s="137" t="s">
        <v>572</v>
      </c>
      <c r="G346" s="138" t="s">
        <v>142</v>
      </c>
      <c r="H346" s="139">
        <v>540</v>
      </c>
      <c r="I346" s="140"/>
      <c r="J346" s="140">
        <f>ROUND(I346*H346,2)</f>
        <v>0</v>
      </c>
      <c r="K346" s="141"/>
      <c r="L346" s="142"/>
      <c r="M346" s="143" t="s">
        <v>3</v>
      </c>
      <c r="N346" s="144" t="s">
        <v>37</v>
      </c>
      <c r="O346" s="128">
        <v>0</v>
      </c>
      <c r="P346" s="128">
        <f>O346*H346</f>
        <v>0</v>
      </c>
      <c r="Q346" s="128">
        <v>0</v>
      </c>
      <c r="R346" s="128">
        <f>Q346*H346</f>
        <v>0</v>
      </c>
      <c r="S346" s="128">
        <v>0</v>
      </c>
      <c r="T346" s="129">
        <f>S346*H346</f>
        <v>0</v>
      </c>
      <c r="AR346" s="130" t="s">
        <v>573</v>
      </c>
      <c r="AT346" s="130" t="s">
        <v>148</v>
      </c>
      <c r="AU346" s="130" t="s">
        <v>144</v>
      </c>
      <c r="AY346" s="15" t="s">
        <v>134</v>
      </c>
      <c r="BE346" s="131">
        <f>IF(N346="základní",J346,0)</f>
        <v>0</v>
      </c>
      <c r="BF346" s="131">
        <f>IF(N346="snížená",J346,0)</f>
        <v>0</v>
      </c>
      <c r="BG346" s="131">
        <f>IF(N346="zákl. přenesená",J346,0)</f>
        <v>0</v>
      </c>
      <c r="BH346" s="131">
        <f>IF(N346="sníž. přenesená",J346,0)</f>
        <v>0</v>
      </c>
      <c r="BI346" s="131">
        <f>IF(N346="nulová",J346,0)</f>
        <v>0</v>
      </c>
      <c r="BJ346" s="15" t="s">
        <v>73</v>
      </c>
      <c r="BK346" s="131">
        <f>ROUND(I346*H346,2)</f>
        <v>0</v>
      </c>
      <c r="BL346" s="15" t="s">
        <v>573</v>
      </c>
      <c r="BM346" s="130" t="s">
        <v>574</v>
      </c>
    </row>
    <row r="347" spans="2:65" s="12" customFormat="1">
      <c r="B347" s="145"/>
      <c r="D347" s="146" t="s">
        <v>153</v>
      </c>
      <c r="F347" s="148" t="s">
        <v>575</v>
      </c>
      <c r="H347" s="149">
        <v>540</v>
      </c>
      <c r="L347" s="145"/>
      <c r="M347" s="150"/>
      <c r="T347" s="151"/>
      <c r="AT347" s="147" t="s">
        <v>153</v>
      </c>
      <c r="AU347" s="147" t="s">
        <v>144</v>
      </c>
      <c r="AV347" s="12" t="s">
        <v>75</v>
      </c>
      <c r="AW347" s="12" t="s">
        <v>4</v>
      </c>
      <c r="AX347" s="12" t="s">
        <v>73</v>
      </c>
      <c r="AY347" s="147" t="s">
        <v>134</v>
      </c>
    </row>
    <row r="348" spans="2:65" s="1" customFormat="1" ht="21.8" customHeight="1">
      <c r="B348" s="118"/>
      <c r="C348" s="135" t="s">
        <v>576</v>
      </c>
      <c r="D348" s="135" t="s">
        <v>148</v>
      </c>
      <c r="E348" s="136" t="s">
        <v>577</v>
      </c>
      <c r="F348" s="137" t="s">
        <v>578</v>
      </c>
      <c r="G348" s="138" t="s">
        <v>402</v>
      </c>
      <c r="H348" s="139">
        <v>130</v>
      </c>
      <c r="I348" s="140"/>
      <c r="J348" s="140">
        <f>ROUND(I348*H348,2)</f>
        <v>0</v>
      </c>
      <c r="K348" s="141"/>
      <c r="L348" s="142"/>
      <c r="M348" s="143" t="s">
        <v>3</v>
      </c>
      <c r="N348" s="144" t="s">
        <v>37</v>
      </c>
      <c r="O348" s="128">
        <v>0</v>
      </c>
      <c r="P348" s="128">
        <f>O348*H348</f>
        <v>0</v>
      </c>
      <c r="Q348" s="128">
        <v>2.2000000000000001E-4</v>
      </c>
      <c r="R348" s="128">
        <f>Q348*H348</f>
        <v>2.86E-2</v>
      </c>
      <c r="S348" s="128">
        <v>0</v>
      </c>
      <c r="T348" s="129">
        <f>S348*H348</f>
        <v>0</v>
      </c>
      <c r="AR348" s="130" t="s">
        <v>179</v>
      </c>
      <c r="AT348" s="130" t="s">
        <v>148</v>
      </c>
      <c r="AU348" s="130" t="s">
        <v>144</v>
      </c>
      <c r="AY348" s="15" t="s">
        <v>134</v>
      </c>
      <c r="BE348" s="131">
        <f>IF(N348="základní",J348,0)</f>
        <v>0</v>
      </c>
      <c r="BF348" s="131">
        <f>IF(N348="snížená",J348,0)</f>
        <v>0</v>
      </c>
      <c r="BG348" s="131">
        <f>IF(N348="zákl. přenesená",J348,0)</f>
        <v>0</v>
      </c>
      <c r="BH348" s="131">
        <f>IF(N348="sníž. přenesená",J348,0)</f>
        <v>0</v>
      </c>
      <c r="BI348" s="131">
        <f>IF(N348="nulová",J348,0)</f>
        <v>0</v>
      </c>
      <c r="BJ348" s="15" t="s">
        <v>73</v>
      </c>
      <c r="BK348" s="131">
        <f>ROUND(I348*H348,2)</f>
        <v>0</v>
      </c>
      <c r="BL348" s="15" t="s">
        <v>159</v>
      </c>
      <c r="BM348" s="130" t="s">
        <v>579</v>
      </c>
    </row>
    <row r="349" spans="2:65" s="12" customFormat="1">
      <c r="B349" s="145"/>
      <c r="D349" s="146" t="s">
        <v>153</v>
      </c>
      <c r="E349" s="147" t="s">
        <v>3</v>
      </c>
      <c r="F349" s="148" t="s">
        <v>580</v>
      </c>
      <c r="H349" s="149">
        <v>130</v>
      </c>
      <c r="L349" s="145"/>
      <c r="M349" s="150"/>
      <c r="T349" s="151"/>
      <c r="AT349" s="147" t="s">
        <v>153</v>
      </c>
      <c r="AU349" s="147" t="s">
        <v>144</v>
      </c>
      <c r="AV349" s="12" t="s">
        <v>75</v>
      </c>
      <c r="AW349" s="12" t="s">
        <v>28</v>
      </c>
      <c r="AX349" s="12" t="s">
        <v>73</v>
      </c>
      <c r="AY349" s="147" t="s">
        <v>134</v>
      </c>
    </row>
    <row r="350" spans="2:65" s="1" customFormat="1" ht="16.45" customHeight="1">
      <c r="B350" s="118"/>
      <c r="C350" s="135" t="s">
        <v>581</v>
      </c>
      <c r="D350" s="135" t="s">
        <v>148</v>
      </c>
      <c r="E350" s="136" t="s">
        <v>582</v>
      </c>
      <c r="F350" s="137" t="s">
        <v>583</v>
      </c>
      <c r="G350" s="138" t="s">
        <v>142</v>
      </c>
      <c r="H350" s="139">
        <v>240</v>
      </c>
      <c r="I350" s="140"/>
      <c r="J350" s="140">
        <f>ROUND(I350*H350,2)</f>
        <v>0</v>
      </c>
      <c r="K350" s="141"/>
      <c r="L350" s="142"/>
      <c r="M350" s="143" t="s">
        <v>3</v>
      </c>
      <c r="N350" s="144" t="s">
        <v>37</v>
      </c>
      <c r="O350" s="128">
        <v>0</v>
      </c>
      <c r="P350" s="128">
        <f>O350*H350</f>
        <v>0</v>
      </c>
      <c r="Q350" s="128">
        <v>2.0000000000000002E-5</v>
      </c>
      <c r="R350" s="128">
        <f>Q350*H350</f>
        <v>4.8000000000000004E-3</v>
      </c>
      <c r="S350" s="128">
        <v>0</v>
      </c>
      <c r="T350" s="129">
        <f>S350*H350</f>
        <v>0</v>
      </c>
      <c r="AR350" s="130" t="s">
        <v>573</v>
      </c>
      <c r="AT350" s="130" t="s">
        <v>148</v>
      </c>
      <c r="AU350" s="130" t="s">
        <v>144</v>
      </c>
      <c r="AY350" s="15" t="s">
        <v>134</v>
      </c>
      <c r="BE350" s="131">
        <f>IF(N350="základní",J350,0)</f>
        <v>0</v>
      </c>
      <c r="BF350" s="131">
        <f>IF(N350="snížená",J350,0)</f>
        <v>0</v>
      </c>
      <c r="BG350" s="131">
        <f>IF(N350="zákl. přenesená",J350,0)</f>
        <v>0</v>
      </c>
      <c r="BH350" s="131">
        <f>IF(N350="sníž. přenesená",J350,0)</f>
        <v>0</v>
      </c>
      <c r="BI350" s="131">
        <f>IF(N350="nulová",J350,0)</f>
        <v>0</v>
      </c>
      <c r="BJ350" s="15" t="s">
        <v>73</v>
      </c>
      <c r="BK350" s="131">
        <f>ROUND(I350*H350,2)</f>
        <v>0</v>
      </c>
      <c r="BL350" s="15" t="s">
        <v>573</v>
      </c>
      <c r="BM350" s="130" t="s">
        <v>584</v>
      </c>
    </row>
    <row r="351" spans="2:65" s="12" customFormat="1">
      <c r="B351" s="145"/>
      <c r="D351" s="146" t="s">
        <v>153</v>
      </c>
      <c r="F351" s="148" t="s">
        <v>585</v>
      </c>
      <c r="H351" s="149">
        <v>240</v>
      </c>
      <c r="L351" s="145"/>
      <c r="M351" s="150"/>
      <c r="T351" s="151"/>
      <c r="AT351" s="147" t="s">
        <v>153</v>
      </c>
      <c r="AU351" s="147" t="s">
        <v>144</v>
      </c>
      <c r="AV351" s="12" t="s">
        <v>75</v>
      </c>
      <c r="AW351" s="12" t="s">
        <v>4</v>
      </c>
      <c r="AX351" s="12" t="s">
        <v>73</v>
      </c>
      <c r="AY351" s="147" t="s">
        <v>134</v>
      </c>
    </row>
    <row r="352" spans="2:65" s="1" customFormat="1" ht="24.3" customHeight="1">
      <c r="B352" s="118"/>
      <c r="C352" s="119" t="s">
        <v>586</v>
      </c>
      <c r="D352" s="119" t="s">
        <v>139</v>
      </c>
      <c r="E352" s="120" t="s">
        <v>587</v>
      </c>
      <c r="F352" s="121" t="s">
        <v>588</v>
      </c>
      <c r="G352" s="122" t="s">
        <v>402</v>
      </c>
      <c r="H352" s="123">
        <v>150</v>
      </c>
      <c r="I352" s="124"/>
      <c r="J352" s="124">
        <f>ROUND(I352*H352,2)</f>
        <v>0</v>
      </c>
      <c r="K352" s="125"/>
      <c r="L352" s="27"/>
      <c r="M352" s="126" t="s">
        <v>3</v>
      </c>
      <c r="N352" s="127" t="s">
        <v>37</v>
      </c>
      <c r="O352" s="128">
        <v>7.0000000000000007E-2</v>
      </c>
      <c r="P352" s="128">
        <f>O352*H352</f>
        <v>10.500000000000002</v>
      </c>
      <c r="Q352" s="128">
        <v>0</v>
      </c>
      <c r="R352" s="128">
        <f>Q352*H352</f>
        <v>0</v>
      </c>
      <c r="S352" s="128">
        <v>0</v>
      </c>
      <c r="T352" s="129">
        <f>S352*H352</f>
        <v>0</v>
      </c>
      <c r="AR352" s="130" t="s">
        <v>375</v>
      </c>
      <c r="AT352" s="130" t="s">
        <v>139</v>
      </c>
      <c r="AU352" s="130" t="s">
        <v>144</v>
      </c>
      <c r="AY352" s="15" t="s">
        <v>134</v>
      </c>
      <c r="BE352" s="131">
        <f>IF(N352="základní",J352,0)</f>
        <v>0</v>
      </c>
      <c r="BF352" s="131">
        <f>IF(N352="snížená",J352,0)</f>
        <v>0</v>
      </c>
      <c r="BG352" s="131">
        <f>IF(N352="zákl. přenesená",J352,0)</f>
        <v>0</v>
      </c>
      <c r="BH352" s="131">
        <f>IF(N352="sníž. přenesená",J352,0)</f>
        <v>0</v>
      </c>
      <c r="BI352" s="131">
        <f>IF(N352="nulová",J352,0)</f>
        <v>0</v>
      </c>
      <c r="BJ352" s="15" t="s">
        <v>73</v>
      </c>
      <c r="BK352" s="131">
        <f>ROUND(I352*H352,2)</f>
        <v>0</v>
      </c>
      <c r="BL352" s="15" t="s">
        <v>375</v>
      </c>
      <c r="BM352" s="130" t="s">
        <v>589</v>
      </c>
    </row>
    <row r="353" spans="2:65" s="1" customFormat="1">
      <c r="B353" s="27"/>
      <c r="D353" s="132" t="s">
        <v>146</v>
      </c>
      <c r="F353" s="133" t="s">
        <v>590</v>
      </c>
      <c r="L353" s="27"/>
      <c r="M353" s="134"/>
      <c r="T353" s="48"/>
      <c r="AT353" s="15" t="s">
        <v>146</v>
      </c>
      <c r="AU353" s="15" t="s">
        <v>144</v>
      </c>
    </row>
    <row r="354" spans="2:65" s="1" customFormat="1" ht="24.3" customHeight="1">
      <c r="B354" s="118"/>
      <c r="C354" s="135" t="s">
        <v>591</v>
      </c>
      <c r="D354" s="135" t="s">
        <v>148</v>
      </c>
      <c r="E354" s="136" t="s">
        <v>592</v>
      </c>
      <c r="F354" s="137" t="s">
        <v>593</v>
      </c>
      <c r="G354" s="138" t="s">
        <v>402</v>
      </c>
      <c r="H354" s="139">
        <v>157.5</v>
      </c>
      <c r="I354" s="140"/>
      <c r="J354" s="140">
        <f>ROUND(I354*H354,2)</f>
        <v>0</v>
      </c>
      <c r="K354" s="141"/>
      <c r="L354" s="142"/>
      <c r="M354" s="143" t="s">
        <v>3</v>
      </c>
      <c r="N354" s="144" t="s">
        <v>37</v>
      </c>
      <c r="O354" s="128">
        <v>0</v>
      </c>
      <c r="P354" s="128">
        <f>O354*H354</f>
        <v>0</v>
      </c>
      <c r="Q354" s="128">
        <v>1E-4</v>
      </c>
      <c r="R354" s="128">
        <f>Q354*H354</f>
        <v>1.575E-2</v>
      </c>
      <c r="S354" s="128">
        <v>0</v>
      </c>
      <c r="T354" s="129">
        <f>S354*H354</f>
        <v>0</v>
      </c>
      <c r="AR354" s="130" t="s">
        <v>573</v>
      </c>
      <c r="AT354" s="130" t="s">
        <v>148</v>
      </c>
      <c r="AU354" s="130" t="s">
        <v>144</v>
      </c>
      <c r="AY354" s="15" t="s">
        <v>134</v>
      </c>
      <c r="BE354" s="131">
        <f>IF(N354="základní",J354,0)</f>
        <v>0</v>
      </c>
      <c r="BF354" s="131">
        <f>IF(N354="snížená",J354,0)</f>
        <v>0</v>
      </c>
      <c r="BG354" s="131">
        <f>IF(N354="zákl. přenesená",J354,0)</f>
        <v>0</v>
      </c>
      <c r="BH354" s="131">
        <f>IF(N354="sníž. přenesená",J354,0)</f>
        <v>0</v>
      </c>
      <c r="BI354" s="131">
        <f>IF(N354="nulová",J354,0)</f>
        <v>0</v>
      </c>
      <c r="BJ354" s="15" t="s">
        <v>73</v>
      </c>
      <c r="BK354" s="131">
        <f>ROUND(I354*H354,2)</f>
        <v>0</v>
      </c>
      <c r="BL354" s="15" t="s">
        <v>573</v>
      </c>
      <c r="BM354" s="130" t="s">
        <v>594</v>
      </c>
    </row>
    <row r="355" spans="2:65" s="12" customFormat="1">
      <c r="B355" s="145"/>
      <c r="D355" s="146" t="s">
        <v>153</v>
      </c>
      <c r="E355" s="147" t="s">
        <v>3</v>
      </c>
      <c r="F355" s="148" t="s">
        <v>595</v>
      </c>
      <c r="H355" s="149">
        <v>150</v>
      </c>
      <c r="L355" s="145"/>
      <c r="M355" s="150"/>
      <c r="T355" s="151"/>
      <c r="AT355" s="147" t="s">
        <v>153</v>
      </c>
      <c r="AU355" s="147" t="s">
        <v>144</v>
      </c>
      <c r="AV355" s="12" t="s">
        <v>75</v>
      </c>
      <c r="AW355" s="12" t="s">
        <v>28</v>
      </c>
      <c r="AX355" s="12" t="s">
        <v>73</v>
      </c>
      <c r="AY355" s="147" t="s">
        <v>134</v>
      </c>
    </row>
    <row r="356" spans="2:65" s="12" customFormat="1">
      <c r="B356" s="145"/>
      <c r="D356" s="146" t="s">
        <v>153</v>
      </c>
      <c r="F356" s="148" t="s">
        <v>596</v>
      </c>
      <c r="H356" s="149">
        <v>157.5</v>
      </c>
      <c r="L356" s="145"/>
      <c r="M356" s="150"/>
      <c r="T356" s="151"/>
      <c r="AT356" s="147" t="s">
        <v>153</v>
      </c>
      <c r="AU356" s="147" t="s">
        <v>144</v>
      </c>
      <c r="AV356" s="12" t="s">
        <v>75</v>
      </c>
      <c r="AW356" s="12" t="s">
        <v>4</v>
      </c>
      <c r="AX356" s="12" t="s">
        <v>73</v>
      </c>
      <c r="AY356" s="147" t="s">
        <v>134</v>
      </c>
    </row>
    <row r="357" spans="2:65" s="1" customFormat="1" ht="24.3" customHeight="1">
      <c r="B357" s="118"/>
      <c r="C357" s="119" t="s">
        <v>597</v>
      </c>
      <c r="D357" s="119" t="s">
        <v>139</v>
      </c>
      <c r="E357" s="120" t="s">
        <v>598</v>
      </c>
      <c r="F357" s="121" t="s">
        <v>599</v>
      </c>
      <c r="G357" s="122" t="s">
        <v>142</v>
      </c>
      <c r="H357" s="123">
        <v>1310</v>
      </c>
      <c r="I357" s="124"/>
      <c r="J357" s="124">
        <f>ROUND(I357*H357,2)</f>
        <v>0</v>
      </c>
      <c r="K357" s="125"/>
      <c r="L357" s="27"/>
      <c r="M357" s="126" t="s">
        <v>3</v>
      </c>
      <c r="N357" s="127" t="s">
        <v>37</v>
      </c>
      <c r="O357" s="128">
        <v>0.01</v>
      </c>
      <c r="P357" s="128">
        <f>O357*H357</f>
        <v>13.1</v>
      </c>
      <c r="Q357" s="128">
        <v>0</v>
      </c>
      <c r="R357" s="128">
        <f>Q357*H357</f>
        <v>0</v>
      </c>
      <c r="S357" s="128">
        <v>0</v>
      </c>
      <c r="T357" s="129">
        <f>S357*H357</f>
        <v>0</v>
      </c>
      <c r="AR357" s="130" t="s">
        <v>143</v>
      </c>
      <c r="AT357" s="130" t="s">
        <v>139</v>
      </c>
      <c r="AU357" s="130" t="s">
        <v>144</v>
      </c>
      <c r="AY357" s="15" t="s">
        <v>134</v>
      </c>
      <c r="BE357" s="131">
        <f>IF(N357="základní",J357,0)</f>
        <v>0</v>
      </c>
      <c r="BF357" s="131">
        <f>IF(N357="snížená",J357,0)</f>
        <v>0</v>
      </c>
      <c r="BG357" s="131">
        <f>IF(N357="zákl. přenesená",J357,0)</f>
        <v>0</v>
      </c>
      <c r="BH357" s="131">
        <f>IF(N357="sníž. přenesená",J357,0)</f>
        <v>0</v>
      </c>
      <c r="BI357" s="131">
        <f>IF(N357="nulová",J357,0)</f>
        <v>0</v>
      </c>
      <c r="BJ357" s="15" t="s">
        <v>73</v>
      </c>
      <c r="BK357" s="131">
        <f>ROUND(I357*H357,2)</f>
        <v>0</v>
      </c>
      <c r="BL357" s="15" t="s">
        <v>143</v>
      </c>
      <c r="BM357" s="130" t="s">
        <v>600</v>
      </c>
    </row>
    <row r="358" spans="2:65" s="1" customFormat="1">
      <c r="B358" s="27"/>
      <c r="D358" s="132" t="s">
        <v>146</v>
      </c>
      <c r="F358" s="133" t="s">
        <v>601</v>
      </c>
      <c r="L358" s="27"/>
      <c r="M358" s="134"/>
      <c r="T358" s="48"/>
      <c r="AT358" s="15" t="s">
        <v>146</v>
      </c>
      <c r="AU358" s="15" t="s">
        <v>144</v>
      </c>
    </row>
    <row r="359" spans="2:65" s="1" customFormat="1" ht="24.3" customHeight="1">
      <c r="B359" s="118"/>
      <c r="C359" s="135" t="s">
        <v>602</v>
      </c>
      <c r="D359" s="135" t="s">
        <v>148</v>
      </c>
      <c r="E359" s="136" t="s">
        <v>603</v>
      </c>
      <c r="F359" s="137" t="s">
        <v>604</v>
      </c>
      <c r="G359" s="138" t="s">
        <v>605</v>
      </c>
      <c r="H359" s="139">
        <v>750</v>
      </c>
      <c r="I359" s="140"/>
      <c r="J359" s="140">
        <f>ROUND(I359*H359,2)</f>
        <v>0</v>
      </c>
      <c r="K359" s="141"/>
      <c r="L359" s="142"/>
      <c r="M359" s="143" t="s">
        <v>3</v>
      </c>
      <c r="N359" s="144" t="s">
        <v>37</v>
      </c>
      <c r="O359" s="128">
        <v>0</v>
      </c>
      <c r="P359" s="128">
        <f>O359*H359</f>
        <v>0</v>
      </c>
      <c r="Q359" s="128">
        <v>0</v>
      </c>
      <c r="R359" s="128">
        <f>Q359*H359</f>
        <v>0</v>
      </c>
      <c r="S359" s="128">
        <v>0</v>
      </c>
      <c r="T359" s="129">
        <f>S359*H359</f>
        <v>0</v>
      </c>
      <c r="AR359" s="130" t="s">
        <v>151</v>
      </c>
      <c r="AT359" s="130" t="s">
        <v>148</v>
      </c>
      <c r="AU359" s="130" t="s">
        <v>144</v>
      </c>
      <c r="AY359" s="15" t="s">
        <v>134</v>
      </c>
      <c r="BE359" s="131">
        <f>IF(N359="základní",J359,0)</f>
        <v>0</v>
      </c>
      <c r="BF359" s="131">
        <f>IF(N359="snížená",J359,0)</f>
        <v>0</v>
      </c>
      <c r="BG359" s="131">
        <f>IF(N359="zákl. přenesená",J359,0)</f>
        <v>0</v>
      </c>
      <c r="BH359" s="131">
        <f>IF(N359="sníž. přenesená",J359,0)</f>
        <v>0</v>
      </c>
      <c r="BI359" s="131">
        <f>IF(N359="nulová",J359,0)</f>
        <v>0</v>
      </c>
      <c r="BJ359" s="15" t="s">
        <v>73</v>
      </c>
      <c r="BK359" s="131">
        <f>ROUND(I359*H359,2)</f>
        <v>0</v>
      </c>
      <c r="BL359" s="15" t="s">
        <v>143</v>
      </c>
      <c r="BM359" s="130" t="s">
        <v>606</v>
      </c>
    </row>
    <row r="360" spans="2:65" s="12" customFormat="1">
      <c r="B360" s="145"/>
      <c r="D360" s="146" t="s">
        <v>153</v>
      </c>
      <c r="E360" s="147" t="s">
        <v>3</v>
      </c>
      <c r="F360" s="148" t="s">
        <v>607</v>
      </c>
      <c r="H360" s="149">
        <v>750</v>
      </c>
      <c r="L360" s="145"/>
      <c r="M360" s="150"/>
      <c r="T360" s="151"/>
      <c r="AT360" s="147" t="s">
        <v>153</v>
      </c>
      <c r="AU360" s="147" t="s">
        <v>144</v>
      </c>
      <c r="AV360" s="12" t="s">
        <v>75</v>
      </c>
      <c r="AW360" s="12" t="s">
        <v>28</v>
      </c>
      <c r="AX360" s="12" t="s">
        <v>73</v>
      </c>
      <c r="AY360" s="147" t="s">
        <v>134</v>
      </c>
    </row>
    <row r="361" spans="2:65" s="1" customFormat="1" ht="16.45" customHeight="1">
      <c r="B361" s="118"/>
      <c r="C361" s="135" t="s">
        <v>608</v>
      </c>
      <c r="D361" s="135" t="s">
        <v>148</v>
      </c>
      <c r="E361" s="136" t="s">
        <v>609</v>
      </c>
      <c r="F361" s="137" t="s">
        <v>610</v>
      </c>
      <c r="G361" s="138" t="s">
        <v>142</v>
      </c>
      <c r="H361" s="139">
        <v>320</v>
      </c>
      <c r="I361" s="140"/>
      <c r="J361" s="140">
        <f>ROUND(I361*H361,2)</f>
        <v>0</v>
      </c>
      <c r="K361" s="141"/>
      <c r="L361" s="142"/>
      <c r="M361" s="143" t="s">
        <v>3</v>
      </c>
      <c r="N361" s="144" t="s">
        <v>37</v>
      </c>
      <c r="O361" s="128">
        <v>0</v>
      </c>
      <c r="P361" s="128">
        <f>O361*H361</f>
        <v>0</v>
      </c>
      <c r="Q361" s="128">
        <v>1.0000000000000001E-5</v>
      </c>
      <c r="R361" s="128">
        <f>Q361*H361</f>
        <v>3.2000000000000002E-3</v>
      </c>
      <c r="S361" s="128">
        <v>0</v>
      </c>
      <c r="T361" s="129">
        <f>S361*H361</f>
        <v>0</v>
      </c>
      <c r="AR361" s="130" t="s">
        <v>151</v>
      </c>
      <c r="AT361" s="130" t="s">
        <v>148</v>
      </c>
      <c r="AU361" s="130" t="s">
        <v>144</v>
      </c>
      <c r="AY361" s="15" t="s">
        <v>134</v>
      </c>
      <c r="BE361" s="131">
        <f>IF(N361="základní",J361,0)</f>
        <v>0</v>
      </c>
      <c r="BF361" s="131">
        <f>IF(N361="snížená",J361,0)</f>
        <v>0</v>
      </c>
      <c r="BG361" s="131">
        <f>IF(N361="zákl. přenesená",J361,0)</f>
        <v>0</v>
      </c>
      <c r="BH361" s="131">
        <f>IF(N361="sníž. přenesená",J361,0)</f>
        <v>0</v>
      </c>
      <c r="BI361" s="131">
        <f>IF(N361="nulová",J361,0)</f>
        <v>0</v>
      </c>
      <c r="BJ361" s="15" t="s">
        <v>73</v>
      </c>
      <c r="BK361" s="131">
        <f>ROUND(I361*H361,2)</f>
        <v>0</v>
      </c>
      <c r="BL361" s="15" t="s">
        <v>143</v>
      </c>
      <c r="BM361" s="130" t="s">
        <v>611</v>
      </c>
    </row>
    <row r="362" spans="2:65" s="12" customFormat="1">
      <c r="B362" s="145"/>
      <c r="D362" s="146" t="s">
        <v>153</v>
      </c>
      <c r="E362" s="147" t="s">
        <v>3</v>
      </c>
      <c r="F362" s="148" t="s">
        <v>612</v>
      </c>
      <c r="H362" s="149">
        <v>320</v>
      </c>
      <c r="L362" s="145"/>
      <c r="M362" s="150"/>
      <c r="T362" s="151"/>
      <c r="AT362" s="147" t="s">
        <v>153</v>
      </c>
      <c r="AU362" s="147" t="s">
        <v>144</v>
      </c>
      <c r="AV362" s="12" t="s">
        <v>75</v>
      </c>
      <c r="AW362" s="12" t="s">
        <v>28</v>
      </c>
      <c r="AX362" s="12" t="s">
        <v>73</v>
      </c>
      <c r="AY362" s="147" t="s">
        <v>134</v>
      </c>
    </row>
    <row r="363" spans="2:65" s="1" customFormat="1" ht="16.45" customHeight="1">
      <c r="B363" s="118"/>
      <c r="C363" s="135" t="s">
        <v>613</v>
      </c>
      <c r="D363" s="135" t="s">
        <v>148</v>
      </c>
      <c r="E363" s="136" t="s">
        <v>614</v>
      </c>
      <c r="F363" s="137" t="s">
        <v>615</v>
      </c>
      <c r="G363" s="138" t="s">
        <v>142</v>
      </c>
      <c r="H363" s="139">
        <v>90</v>
      </c>
      <c r="I363" s="140"/>
      <c r="J363" s="140">
        <f>ROUND(I363*H363,2)</f>
        <v>0</v>
      </c>
      <c r="K363" s="141"/>
      <c r="L363" s="142"/>
      <c r="M363" s="143" t="s">
        <v>3</v>
      </c>
      <c r="N363" s="144" t="s">
        <v>37</v>
      </c>
      <c r="O363" s="128">
        <v>0</v>
      </c>
      <c r="P363" s="128">
        <f>O363*H363</f>
        <v>0</v>
      </c>
      <c r="Q363" s="128">
        <v>1.0000000000000001E-5</v>
      </c>
      <c r="R363" s="128">
        <f>Q363*H363</f>
        <v>9.0000000000000008E-4</v>
      </c>
      <c r="S363" s="128">
        <v>0</v>
      </c>
      <c r="T363" s="129">
        <f>S363*H363</f>
        <v>0</v>
      </c>
      <c r="AR363" s="130" t="s">
        <v>151</v>
      </c>
      <c r="AT363" s="130" t="s">
        <v>148</v>
      </c>
      <c r="AU363" s="130" t="s">
        <v>144</v>
      </c>
      <c r="AY363" s="15" t="s">
        <v>134</v>
      </c>
      <c r="BE363" s="131">
        <f>IF(N363="základní",J363,0)</f>
        <v>0</v>
      </c>
      <c r="BF363" s="131">
        <f>IF(N363="snížená",J363,0)</f>
        <v>0</v>
      </c>
      <c r="BG363" s="131">
        <f>IF(N363="zákl. přenesená",J363,0)</f>
        <v>0</v>
      </c>
      <c r="BH363" s="131">
        <f>IF(N363="sníž. přenesená",J363,0)</f>
        <v>0</v>
      </c>
      <c r="BI363" s="131">
        <f>IF(N363="nulová",J363,0)</f>
        <v>0</v>
      </c>
      <c r="BJ363" s="15" t="s">
        <v>73</v>
      </c>
      <c r="BK363" s="131">
        <f>ROUND(I363*H363,2)</f>
        <v>0</v>
      </c>
      <c r="BL363" s="15" t="s">
        <v>143</v>
      </c>
      <c r="BM363" s="130" t="s">
        <v>616</v>
      </c>
    </row>
    <row r="364" spans="2:65" s="12" customFormat="1">
      <c r="B364" s="145"/>
      <c r="D364" s="146" t="s">
        <v>153</v>
      </c>
      <c r="E364" s="147" t="s">
        <v>3</v>
      </c>
      <c r="F364" s="148" t="s">
        <v>617</v>
      </c>
      <c r="H364" s="149">
        <v>90</v>
      </c>
      <c r="L364" s="145"/>
      <c r="M364" s="150"/>
      <c r="T364" s="151"/>
      <c r="AT364" s="147" t="s">
        <v>153</v>
      </c>
      <c r="AU364" s="147" t="s">
        <v>144</v>
      </c>
      <c r="AV364" s="12" t="s">
        <v>75</v>
      </c>
      <c r="AW364" s="12" t="s">
        <v>28</v>
      </c>
      <c r="AX364" s="12" t="s">
        <v>73</v>
      </c>
      <c r="AY364" s="147" t="s">
        <v>134</v>
      </c>
    </row>
    <row r="365" spans="2:65" s="1" customFormat="1" ht="16.45" customHeight="1">
      <c r="B365" s="118"/>
      <c r="C365" s="135" t="s">
        <v>618</v>
      </c>
      <c r="D365" s="135" t="s">
        <v>148</v>
      </c>
      <c r="E365" s="136" t="s">
        <v>619</v>
      </c>
      <c r="F365" s="137" t="s">
        <v>620</v>
      </c>
      <c r="G365" s="138" t="s">
        <v>142</v>
      </c>
      <c r="H365" s="139">
        <v>80</v>
      </c>
      <c r="I365" s="140"/>
      <c r="J365" s="140">
        <f>ROUND(I365*H365,2)</f>
        <v>0</v>
      </c>
      <c r="K365" s="141"/>
      <c r="L365" s="142"/>
      <c r="M365" s="143" t="s">
        <v>3</v>
      </c>
      <c r="N365" s="144" t="s">
        <v>37</v>
      </c>
      <c r="O365" s="128">
        <v>0</v>
      </c>
      <c r="P365" s="128">
        <f>O365*H365</f>
        <v>0</v>
      </c>
      <c r="Q365" s="128">
        <v>0</v>
      </c>
      <c r="R365" s="128">
        <f>Q365*H365</f>
        <v>0</v>
      </c>
      <c r="S365" s="128">
        <v>0</v>
      </c>
      <c r="T365" s="129">
        <f>S365*H365</f>
        <v>0</v>
      </c>
      <c r="AR365" s="130" t="s">
        <v>75</v>
      </c>
      <c r="AT365" s="130" t="s">
        <v>148</v>
      </c>
      <c r="AU365" s="130" t="s">
        <v>144</v>
      </c>
      <c r="AY365" s="15" t="s">
        <v>134</v>
      </c>
      <c r="BE365" s="131">
        <f>IF(N365="základní",J365,0)</f>
        <v>0</v>
      </c>
      <c r="BF365" s="131">
        <f>IF(N365="snížená",J365,0)</f>
        <v>0</v>
      </c>
      <c r="BG365" s="131">
        <f>IF(N365="zákl. přenesená",J365,0)</f>
        <v>0</v>
      </c>
      <c r="BH365" s="131">
        <f>IF(N365="sníž. přenesená",J365,0)</f>
        <v>0</v>
      </c>
      <c r="BI365" s="131">
        <f>IF(N365="nulová",J365,0)</f>
        <v>0</v>
      </c>
      <c r="BJ365" s="15" t="s">
        <v>73</v>
      </c>
      <c r="BK365" s="131">
        <f>ROUND(I365*H365,2)</f>
        <v>0</v>
      </c>
      <c r="BL365" s="15" t="s">
        <v>73</v>
      </c>
      <c r="BM365" s="130" t="s">
        <v>621</v>
      </c>
    </row>
    <row r="366" spans="2:65" s="12" customFormat="1">
      <c r="B366" s="145"/>
      <c r="D366" s="146" t="s">
        <v>153</v>
      </c>
      <c r="E366" s="147" t="s">
        <v>3</v>
      </c>
      <c r="F366" s="148" t="s">
        <v>622</v>
      </c>
      <c r="H366" s="149">
        <v>80</v>
      </c>
      <c r="L366" s="145"/>
      <c r="M366" s="150"/>
      <c r="T366" s="151"/>
      <c r="AT366" s="147" t="s">
        <v>153</v>
      </c>
      <c r="AU366" s="147" t="s">
        <v>144</v>
      </c>
      <c r="AV366" s="12" t="s">
        <v>75</v>
      </c>
      <c r="AW366" s="12" t="s">
        <v>28</v>
      </c>
      <c r="AX366" s="12" t="s">
        <v>73</v>
      </c>
      <c r="AY366" s="147" t="s">
        <v>134</v>
      </c>
    </row>
    <row r="367" spans="2:65" s="1" customFormat="1" ht="16.45" customHeight="1">
      <c r="B367" s="118"/>
      <c r="C367" s="135" t="s">
        <v>623</v>
      </c>
      <c r="D367" s="135" t="s">
        <v>148</v>
      </c>
      <c r="E367" s="136" t="s">
        <v>624</v>
      </c>
      <c r="F367" s="137" t="s">
        <v>625</v>
      </c>
      <c r="G367" s="138" t="s">
        <v>142</v>
      </c>
      <c r="H367" s="139">
        <v>70</v>
      </c>
      <c r="I367" s="140"/>
      <c r="J367" s="140">
        <f>ROUND(I367*H367,2)</f>
        <v>0</v>
      </c>
      <c r="K367" s="141"/>
      <c r="L367" s="142"/>
      <c r="M367" s="143" t="s">
        <v>3</v>
      </c>
      <c r="N367" s="144" t="s">
        <v>37</v>
      </c>
      <c r="O367" s="128">
        <v>0</v>
      </c>
      <c r="P367" s="128">
        <f>O367*H367</f>
        <v>0</v>
      </c>
      <c r="Q367" s="128">
        <v>0</v>
      </c>
      <c r="R367" s="128">
        <f>Q367*H367</f>
        <v>0</v>
      </c>
      <c r="S367" s="128">
        <v>0</v>
      </c>
      <c r="T367" s="129">
        <f>S367*H367</f>
        <v>0</v>
      </c>
      <c r="AR367" s="130" t="s">
        <v>75</v>
      </c>
      <c r="AT367" s="130" t="s">
        <v>148</v>
      </c>
      <c r="AU367" s="130" t="s">
        <v>144</v>
      </c>
      <c r="AY367" s="15" t="s">
        <v>134</v>
      </c>
      <c r="BE367" s="131">
        <f>IF(N367="základní",J367,0)</f>
        <v>0</v>
      </c>
      <c r="BF367" s="131">
        <f>IF(N367="snížená",J367,0)</f>
        <v>0</v>
      </c>
      <c r="BG367" s="131">
        <f>IF(N367="zákl. přenesená",J367,0)</f>
        <v>0</v>
      </c>
      <c r="BH367" s="131">
        <f>IF(N367="sníž. přenesená",J367,0)</f>
        <v>0</v>
      </c>
      <c r="BI367" s="131">
        <f>IF(N367="nulová",J367,0)</f>
        <v>0</v>
      </c>
      <c r="BJ367" s="15" t="s">
        <v>73</v>
      </c>
      <c r="BK367" s="131">
        <f>ROUND(I367*H367,2)</f>
        <v>0</v>
      </c>
      <c r="BL367" s="15" t="s">
        <v>73</v>
      </c>
      <c r="BM367" s="130" t="s">
        <v>626</v>
      </c>
    </row>
    <row r="368" spans="2:65" s="12" customFormat="1">
      <c r="B368" s="145"/>
      <c r="D368" s="146" t="s">
        <v>153</v>
      </c>
      <c r="E368" s="147" t="s">
        <v>3</v>
      </c>
      <c r="F368" s="148" t="s">
        <v>627</v>
      </c>
      <c r="H368" s="149">
        <v>70</v>
      </c>
      <c r="L368" s="145"/>
      <c r="M368" s="150"/>
      <c r="T368" s="151"/>
      <c r="AT368" s="147" t="s">
        <v>153</v>
      </c>
      <c r="AU368" s="147" t="s">
        <v>144</v>
      </c>
      <c r="AV368" s="12" t="s">
        <v>75</v>
      </c>
      <c r="AW368" s="12" t="s">
        <v>28</v>
      </c>
      <c r="AX368" s="12" t="s">
        <v>73</v>
      </c>
      <c r="AY368" s="147" t="s">
        <v>134</v>
      </c>
    </row>
    <row r="369" spans="2:65" s="11" customFormat="1" ht="20.85" customHeight="1">
      <c r="B369" s="107"/>
      <c r="D369" s="108" t="s">
        <v>65</v>
      </c>
      <c r="E369" s="116" t="s">
        <v>628</v>
      </c>
      <c r="F369" s="116" t="s">
        <v>629</v>
      </c>
      <c r="J369" s="117">
        <f>BK369</f>
        <v>0</v>
      </c>
      <c r="L369" s="107"/>
      <c r="M369" s="111"/>
      <c r="P369" s="112">
        <f>SUM(P370:P373)</f>
        <v>12.24</v>
      </c>
      <c r="R369" s="112">
        <f>SUM(R370:R373)</f>
        <v>3.78E-2</v>
      </c>
      <c r="T369" s="113">
        <f>SUM(T370:T373)</f>
        <v>0</v>
      </c>
      <c r="AR369" s="108" t="s">
        <v>73</v>
      </c>
      <c r="AT369" s="114" t="s">
        <v>65</v>
      </c>
      <c r="AU369" s="114" t="s">
        <v>75</v>
      </c>
      <c r="AY369" s="108" t="s">
        <v>134</v>
      </c>
      <c r="BK369" s="115">
        <f>SUM(BK370:BK373)</f>
        <v>0</v>
      </c>
    </row>
    <row r="370" spans="2:65" s="1" customFormat="1" ht="16.45" customHeight="1">
      <c r="B370" s="118"/>
      <c r="C370" s="119" t="s">
        <v>630</v>
      </c>
      <c r="D370" s="119" t="s">
        <v>139</v>
      </c>
      <c r="E370" s="120" t="s">
        <v>631</v>
      </c>
      <c r="F370" s="121" t="s">
        <v>632</v>
      </c>
      <c r="G370" s="122" t="s">
        <v>402</v>
      </c>
      <c r="H370" s="123">
        <v>180</v>
      </c>
      <c r="I370" s="124"/>
      <c r="J370" s="124">
        <f>ROUND(I370*H370,2)</f>
        <v>0</v>
      </c>
      <c r="K370" s="125"/>
      <c r="L370" s="27"/>
      <c r="M370" s="126" t="s">
        <v>3</v>
      </c>
      <c r="N370" s="127" t="s">
        <v>37</v>
      </c>
      <c r="O370" s="128">
        <v>6.8000000000000005E-2</v>
      </c>
      <c r="P370" s="128">
        <f>O370*H370</f>
        <v>12.24</v>
      </c>
      <c r="Q370" s="128">
        <v>0</v>
      </c>
      <c r="R370" s="128">
        <f>Q370*H370</f>
        <v>0</v>
      </c>
      <c r="S370" s="128">
        <v>0</v>
      </c>
      <c r="T370" s="129">
        <f>S370*H370</f>
        <v>0</v>
      </c>
      <c r="AR370" s="130" t="s">
        <v>143</v>
      </c>
      <c r="AT370" s="130" t="s">
        <v>139</v>
      </c>
      <c r="AU370" s="130" t="s">
        <v>144</v>
      </c>
      <c r="AY370" s="15" t="s">
        <v>134</v>
      </c>
      <c r="BE370" s="131">
        <f>IF(N370="základní",J370,0)</f>
        <v>0</v>
      </c>
      <c r="BF370" s="131">
        <f>IF(N370="snížená",J370,0)</f>
        <v>0</v>
      </c>
      <c r="BG370" s="131">
        <f>IF(N370="zákl. přenesená",J370,0)</f>
        <v>0</v>
      </c>
      <c r="BH370" s="131">
        <f>IF(N370="sníž. přenesená",J370,0)</f>
        <v>0</v>
      </c>
      <c r="BI370" s="131">
        <f>IF(N370="nulová",J370,0)</f>
        <v>0</v>
      </c>
      <c r="BJ370" s="15" t="s">
        <v>73</v>
      </c>
      <c r="BK370" s="131">
        <f>ROUND(I370*H370,2)</f>
        <v>0</v>
      </c>
      <c r="BL370" s="15" t="s">
        <v>143</v>
      </c>
      <c r="BM370" s="130" t="s">
        <v>633</v>
      </c>
    </row>
    <row r="371" spans="2:65" s="1" customFormat="1">
      <c r="B371" s="27"/>
      <c r="D371" s="132" t="s">
        <v>146</v>
      </c>
      <c r="F371" s="133" t="s">
        <v>634</v>
      </c>
      <c r="L371" s="27"/>
      <c r="M371" s="134"/>
      <c r="T371" s="48"/>
      <c r="AT371" s="15" t="s">
        <v>146</v>
      </c>
      <c r="AU371" s="15" t="s">
        <v>144</v>
      </c>
    </row>
    <row r="372" spans="2:65" s="1" customFormat="1" ht="24.3" customHeight="1">
      <c r="B372" s="118"/>
      <c r="C372" s="135" t="s">
        <v>635</v>
      </c>
      <c r="D372" s="135" t="s">
        <v>148</v>
      </c>
      <c r="E372" s="136" t="s">
        <v>636</v>
      </c>
      <c r="F372" s="137" t="s">
        <v>637</v>
      </c>
      <c r="G372" s="138" t="s">
        <v>402</v>
      </c>
      <c r="H372" s="139">
        <v>180</v>
      </c>
      <c r="I372" s="140"/>
      <c r="J372" s="140">
        <f>ROUND(I372*H372,2)</f>
        <v>0</v>
      </c>
      <c r="K372" s="141"/>
      <c r="L372" s="142"/>
      <c r="M372" s="143" t="s">
        <v>3</v>
      </c>
      <c r="N372" s="144" t="s">
        <v>37</v>
      </c>
      <c r="O372" s="128">
        <v>0</v>
      </c>
      <c r="P372" s="128">
        <f>O372*H372</f>
        <v>0</v>
      </c>
      <c r="Q372" s="128">
        <v>2.1000000000000001E-4</v>
      </c>
      <c r="R372" s="128">
        <f>Q372*H372</f>
        <v>3.78E-2</v>
      </c>
      <c r="S372" s="128">
        <v>0</v>
      </c>
      <c r="T372" s="129">
        <f>S372*H372</f>
        <v>0</v>
      </c>
      <c r="AR372" s="130" t="s">
        <v>151</v>
      </c>
      <c r="AT372" s="130" t="s">
        <v>148</v>
      </c>
      <c r="AU372" s="130" t="s">
        <v>144</v>
      </c>
      <c r="AY372" s="15" t="s">
        <v>134</v>
      </c>
      <c r="BE372" s="131">
        <f>IF(N372="základní",J372,0)</f>
        <v>0</v>
      </c>
      <c r="BF372" s="131">
        <f>IF(N372="snížená",J372,0)</f>
        <v>0</v>
      </c>
      <c r="BG372" s="131">
        <f>IF(N372="zákl. přenesená",J372,0)</f>
        <v>0</v>
      </c>
      <c r="BH372" s="131">
        <f>IF(N372="sníž. přenesená",J372,0)</f>
        <v>0</v>
      </c>
      <c r="BI372" s="131">
        <f>IF(N372="nulová",J372,0)</f>
        <v>0</v>
      </c>
      <c r="BJ372" s="15" t="s">
        <v>73</v>
      </c>
      <c r="BK372" s="131">
        <f>ROUND(I372*H372,2)</f>
        <v>0</v>
      </c>
      <c r="BL372" s="15" t="s">
        <v>143</v>
      </c>
      <c r="BM372" s="130" t="s">
        <v>638</v>
      </c>
    </row>
    <row r="373" spans="2:65" s="12" customFormat="1">
      <c r="B373" s="145"/>
      <c r="D373" s="146" t="s">
        <v>153</v>
      </c>
      <c r="E373" s="147" t="s">
        <v>3</v>
      </c>
      <c r="F373" s="148" t="s">
        <v>639</v>
      </c>
      <c r="H373" s="149">
        <v>180</v>
      </c>
      <c r="L373" s="145"/>
      <c r="M373" s="150"/>
      <c r="T373" s="151"/>
      <c r="AT373" s="147" t="s">
        <v>153</v>
      </c>
      <c r="AU373" s="147" t="s">
        <v>144</v>
      </c>
      <c r="AV373" s="12" t="s">
        <v>75</v>
      </c>
      <c r="AW373" s="12" t="s">
        <v>28</v>
      </c>
      <c r="AX373" s="12" t="s">
        <v>73</v>
      </c>
      <c r="AY373" s="147" t="s">
        <v>134</v>
      </c>
    </row>
    <row r="374" spans="2:65" s="11" customFormat="1" ht="20.85" customHeight="1">
      <c r="B374" s="107"/>
      <c r="D374" s="108" t="s">
        <v>65</v>
      </c>
      <c r="E374" s="116" t="s">
        <v>640</v>
      </c>
      <c r="F374" s="116" t="s">
        <v>641</v>
      </c>
      <c r="J374" s="117">
        <f>BK374</f>
        <v>0</v>
      </c>
      <c r="L374" s="107"/>
      <c r="M374" s="111"/>
      <c r="P374" s="112">
        <f>SUM(P375:P382)</f>
        <v>4.25</v>
      </c>
      <c r="R374" s="112">
        <f>SUM(R375:R382)</f>
        <v>7.3200000000000001E-3</v>
      </c>
      <c r="T374" s="113">
        <f>SUM(T375:T382)</f>
        <v>0</v>
      </c>
      <c r="AR374" s="108" t="s">
        <v>73</v>
      </c>
      <c r="AT374" s="114" t="s">
        <v>65</v>
      </c>
      <c r="AU374" s="114" t="s">
        <v>75</v>
      </c>
      <c r="AY374" s="108" t="s">
        <v>134</v>
      </c>
      <c r="BK374" s="115">
        <f>SUM(BK375:BK382)</f>
        <v>0</v>
      </c>
    </row>
    <row r="375" spans="2:65" s="1" customFormat="1" ht="21.8" customHeight="1">
      <c r="B375" s="118"/>
      <c r="C375" s="119" t="s">
        <v>642</v>
      </c>
      <c r="D375" s="119" t="s">
        <v>139</v>
      </c>
      <c r="E375" s="120" t="s">
        <v>643</v>
      </c>
      <c r="F375" s="121" t="s">
        <v>644</v>
      </c>
      <c r="G375" s="122" t="s">
        <v>402</v>
      </c>
      <c r="H375" s="123">
        <v>150</v>
      </c>
      <c r="I375" s="124"/>
      <c r="J375" s="124">
        <f>ROUND(I375*H375,2)</f>
        <v>0</v>
      </c>
      <c r="K375" s="125"/>
      <c r="L375" s="27"/>
      <c r="M375" s="126" t="s">
        <v>3</v>
      </c>
      <c r="N375" s="127" t="s">
        <v>37</v>
      </c>
      <c r="O375" s="128">
        <v>2.3E-2</v>
      </c>
      <c r="P375" s="128">
        <f>O375*H375</f>
        <v>3.4499999999999997</v>
      </c>
      <c r="Q375" s="128">
        <v>0</v>
      </c>
      <c r="R375" s="128">
        <f>Q375*H375</f>
        <v>0</v>
      </c>
      <c r="S375" s="128">
        <v>0</v>
      </c>
      <c r="T375" s="129">
        <f>S375*H375</f>
        <v>0</v>
      </c>
      <c r="AR375" s="130" t="s">
        <v>143</v>
      </c>
      <c r="AT375" s="130" t="s">
        <v>139</v>
      </c>
      <c r="AU375" s="130" t="s">
        <v>144</v>
      </c>
      <c r="AY375" s="15" t="s">
        <v>134</v>
      </c>
      <c r="BE375" s="131">
        <f>IF(N375="základní",J375,0)</f>
        <v>0</v>
      </c>
      <c r="BF375" s="131">
        <f>IF(N375="snížená",J375,0)</f>
        <v>0</v>
      </c>
      <c r="BG375" s="131">
        <f>IF(N375="zákl. přenesená",J375,0)</f>
        <v>0</v>
      </c>
      <c r="BH375" s="131">
        <f>IF(N375="sníž. přenesená",J375,0)</f>
        <v>0</v>
      </c>
      <c r="BI375" s="131">
        <f>IF(N375="nulová",J375,0)</f>
        <v>0</v>
      </c>
      <c r="BJ375" s="15" t="s">
        <v>73</v>
      </c>
      <c r="BK375" s="131">
        <f>ROUND(I375*H375,2)</f>
        <v>0</v>
      </c>
      <c r="BL375" s="15" t="s">
        <v>143</v>
      </c>
      <c r="BM375" s="130" t="s">
        <v>645</v>
      </c>
    </row>
    <row r="376" spans="2:65" s="1" customFormat="1">
      <c r="B376" s="27"/>
      <c r="D376" s="132" t="s">
        <v>146</v>
      </c>
      <c r="F376" s="133" t="s">
        <v>646</v>
      </c>
      <c r="L376" s="27"/>
      <c r="M376" s="134"/>
      <c r="T376" s="48"/>
      <c r="AT376" s="15" t="s">
        <v>146</v>
      </c>
      <c r="AU376" s="15" t="s">
        <v>144</v>
      </c>
    </row>
    <row r="377" spans="2:65" s="1" customFormat="1" ht="16.45" customHeight="1">
      <c r="B377" s="118"/>
      <c r="C377" s="135" t="s">
        <v>647</v>
      </c>
      <c r="D377" s="135" t="s">
        <v>148</v>
      </c>
      <c r="E377" s="136" t="s">
        <v>648</v>
      </c>
      <c r="F377" s="137" t="s">
        <v>649</v>
      </c>
      <c r="G377" s="138" t="s">
        <v>650</v>
      </c>
      <c r="H377" s="139">
        <v>2</v>
      </c>
      <c r="I377" s="140"/>
      <c r="J377" s="140">
        <f>ROUND(I377*H377,2)</f>
        <v>0</v>
      </c>
      <c r="K377" s="141"/>
      <c r="L377" s="142"/>
      <c r="M377" s="143" t="s">
        <v>3</v>
      </c>
      <c r="N377" s="144" t="s">
        <v>37</v>
      </c>
      <c r="O377" s="128">
        <v>0</v>
      </c>
      <c r="P377" s="128">
        <f>O377*H377</f>
        <v>0</v>
      </c>
      <c r="Q377" s="128">
        <v>3.16E-3</v>
      </c>
      <c r="R377" s="128">
        <f>Q377*H377</f>
        <v>6.3200000000000001E-3</v>
      </c>
      <c r="S377" s="128">
        <v>0</v>
      </c>
      <c r="T377" s="129">
        <f>S377*H377</f>
        <v>0</v>
      </c>
      <c r="AR377" s="130" t="s">
        <v>151</v>
      </c>
      <c r="AT377" s="130" t="s">
        <v>148</v>
      </c>
      <c r="AU377" s="130" t="s">
        <v>144</v>
      </c>
      <c r="AY377" s="15" t="s">
        <v>134</v>
      </c>
      <c r="BE377" s="131">
        <f>IF(N377="základní",J377,0)</f>
        <v>0</v>
      </c>
      <c r="BF377" s="131">
        <f>IF(N377="snížená",J377,0)</f>
        <v>0</v>
      </c>
      <c r="BG377" s="131">
        <f>IF(N377="zákl. přenesená",J377,0)</f>
        <v>0</v>
      </c>
      <c r="BH377" s="131">
        <f>IF(N377="sníž. přenesená",J377,0)</f>
        <v>0</v>
      </c>
      <c r="BI377" s="131">
        <f>IF(N377="nulová",J377,0)</f>
        <v>0</v>
      </c>
      <c r="BJ377" s="15" t="s">
        <v>73</v>
      </c>
      <c r="BK377" s="131">
        <f>ROUND(I377*H377,2)</f>
        <v>0</v>
      </c>
      <c r="BL377" s="15" t="s">
        <v>143</v>
      </c>
      <c r="BM377" s="130" t="s">
        <v>651</v>
      </c>
    </row>
    <row r="378" spans="2:65" s="1" customFormat="1" ht="16.45" customHeight="1">
      <c r="B378" s="118"/>
      <c r="C378" s="135" t="s">
        <v>652</v>
      </c>
      <c r="D378" s="135" t="s">
        <v>148</v>
      </c>
      <c r="E378" s="136" t="s">
        <v>653</v>
      </c>
      <c r="F378" s="137" t="s">
        <v>654</v>
      </c>
      <c r="G378" s="138" t="s">
        <v>650</v>
      </c>
      <c r="H378" s="139">
        <v>1</v>
      </c>
      <c r="I378" s="140"/>
      <c r="J378" s="140">
        <f>ROUND(I378*H378,2)</f>
        <v>0</v>
      </c>
      <c r="K378" s="141"/>
      <c r="L378" s="142"/>
      <c r="M378" s="143" t="s">
        <v>3</v>
      </c>
      <c r="N378" s="144" t="s">
        <v>37</v>
      </c>
      <c r="O378" s="128">
        <v>0</v>
      </c>
      <c r="P378" s="128">
        <f>O378*H378</f>
        <v>0</v>
      </c>
      <c r="Q378" s="128">
        <v>1E-3</v>
      </c>
      <c r="R378" s="128">
        <f>Q378*H378</f>
        <v>1E-3</v>
      </c>
      <c r="S378" s="128">
        <v>0</v>
      </c>
      <c r="T378" s="129">
        <f>S378*H378</f>
        <v>0</v>
      </c>
      <c r="AR378" s="130" t="s">
        <v>151</v>
      </c>
      <c r="AT378" s="130" t="s">
        <v>148</v>
      </c>
      <c r="AU378" s="130" t="s">
        <v>144</v>
      </c>
      <c r="AY378" s="15" t="s">
        <v>134</v>
      </c>
      <c r="BE378" s="131">
        <f>IF(N378="základní",J378,0)</f>
        <v>0</v>
      </c>
      <c r="BF378" s="131">
        <f>IF(N378="snížená",J378,0)</f>
        <v>0</v>
      </c>
      <c r="BG378" s="131">
        <f>IF(N378="zákl. přenesená",J378,0)</f>
        <v>0</v>
      </c>
      <c r="BH378" s="131">
        <f>IF(N378="sníž. přenesená",J378,0)</f>
        <v>0</v>
      </c>
      <c r="BI378" s="131">
        <f>IF(N378="nulová",J378,0)</f>
        <v>0</v>
      </c>
      <c r="BJ378" s="15" t="s">
        <v>73</v>
      </c>
      <c r="BK378" s="131">
        <f>ROUND(I378*H378,2)</f>
        <v>0</v>
      </c>
      <c r="BL378" s="15" t="s">
        <v>143</v>
      </c>
      <c r="BM378" s="130" t="s">
        <v>655</v>
      </c>
    </row>
    <row r="379" spans="2:65" s="1" customFormat="1" ht="16.45" customHeight="1">
      <c r="B379" s="118"/>
      <c r="C379" s="119" t="s">
        <v>656</v>
      </c>
      <c r="D379" s="119" t="s">
        <v>139</v>
      </c>
      <c r="E379" s="120" t="s">
        <v>657</v>
      </c>
      <c r="F379" s="121" t="s">
        <v>658</v>
      </c>
      <c r="G379" s="122" t="s">
        <v>402</v>
      </c>
      <c r="H379" s="123">
        <v>200</v>
      </c>
      <c r="I379" s="124"/>
      <c r="J379" s="124">
        <f>ROUND(I379*H379,2)</f>
        <v>0</v>
      </c>
      <c r="K379" s="125"/>
      <c r="L379" s="27"/>
      <c r="M379" s="126" t="s">
        <v>3</v>
      </c>
      <c r="N379" s="127" t="s">
        <v>37</v>
      </c>
      <c r="O379" s="128">
        <v>4.0000000000000001E-3</v>
      </c>
      <c r="P379" s="128">
        <f>O379*H379</f>
        <v>0.8</v>
      </c>
      <c r="Q379" s="128">
        <v>0</v>
      </c>
      <c r="R379" s="128">
        <f>Q379*H379</f>
        <v>0</v>
      </c>
      <c r="S379" s="128">
        <v>0</v>
      </c>
      <c r="T379" s="129">
        <f>S379*H379</f>
        <v>0</v>
      </c>
      <c r="AR379" s="130" t="s">
        <v>143</v>
      </c>
      <c r="AT379" s="130" t="s">
        <v>139</v>
      </c>
      <c r="AU379" s="130" t="s">
        <v>144</v>
      </c>
      <c r="AY379" s="15" t="s">
        <v>134</v>
      </c>
      <c r="BE379" s="131">
        <f>IF(N379="základní",J379,0)</f>
        <v>0</v>
      </c>
      <c r="BF379" s="131">
        <f>IF(N379="snížená",J379,0)</f>
        <v>0</v>
      </c>
      <c r="BG379" s="131">
        <f>IF(N379="zákl. přenesená",J379,0)</f>
        <v>0</v>
      </c>
      <c r="BH379" s="131">
        <f>IF(N379="sníž. přenesená",J379,0)</f>
        <v>0</v>
      </c>
      <c r="BI379" s="131">
        <f>IF(N379="nulová",J379,0)</f>
        <v>0</v>
      </c>
      <c r="BJ379" s="15" t="s">
        <v>73</v>
      </c>
      <c r="BK379" s="131">
        <f>ROUND(I379*H379,2)</f>
        <v>0</v>
      </c>
      <c r="BL379" s="15" t="s">
        <v>143</v>
      </c>
      <c r="BM379" s="130" t="s">
        <v>659</v>
      </c>
    </row>
    <row r="380" spans="2:65" s="1" customFormat="1">
      <c r="B380" s="27"/>
      <c r="D380" s="132" t="s">
        <v>146</v>
      </c>
      <c r="F380" s="133" t="s">
        <v>660</v>
      </c>
      <c r="L380" s="27"/>
      <c r="M380" s="134"/>
      <c r="T380" s="48"/>
      <c r="AT380" s="15" t="s">
        <v>146</v>
      </c>
      <c r="AU380" s="15" t="s">
        <v>144</v>
      </c>
    </row>
    <row r="381" spans="2:65" s="1" customFormat="1" ht="21.8" customHeight="1">
      <c r="B381" s="118"/>
      <c r="C381" s="135" t="s">
        <v>661</v>
      </c>
      <c r="D381" s="135" t="s">
        <v>148</v>
      </c>
      <c r="E381" s="136" t="s">
        <v>662</v>
      </c>
      <c r="F381" s="137" t="s">
        <v>663</v>
      </c>
      <c r="G381" s="138" t="s">
        <v>142</v>
      </c>
      <c r="H381" s="139">
        <v>80</v>
      </c>
      <c r="I381" s="140"/>
      <c r="J381" s="140">
        <f>ROUND(I381*H381,2)</f>
        <v>0</v>
      </c>
      <c r="K381" s="141"/>
      <c r="L381" s="142"/>
      <c r="M381" s="143" t="s">
        <v>3</v>
      </c>
      <c r="N381" s="144" t="s">
        <v>37</v>
      </c>
      <c r="O381" s="128">
        <v>0</v>
      </c>
      <c r="P381" s="128">
        <f>O381*H381</f>
        <v>0</v>
      </c>
      <c r="Q381" s="128">
        <v>0</v>
      </c>
      <c r="R381" s="128">
        <f>Q381*H381</f>
        <v>0</v>
      </c>
      <c r="S381" s="128">
        <v>0</v>
      </c>
      <c r="T381" s="129">
        <f>S381*H381</f>
        <v>0</v>
      </c>
      <c r="AR381" s="130" t="s">
        <v>151</v>
      </c>
      <c r="AT381" s="130" t="s">
        <v>148</v>
      </c>
      <c r="AU381" s="130" t="s">
        <v>144</v>
      </c>
      <c r="AY381" s="15" t="s">
        <v>134</v>
      </c>
      <c r="BE381" s="131">
        <f>IF(N381="základní",J381,0)</f>
        <v>0</v>
      </c>
      <c r="BF381" s="131">
        <f>IF(N381="snížená",J381,0)</f>
        <v>0</v>
      </c>
      <c r="BG381" s="131">
        <f>IF(N381="zákl. přenesená",J381,0)</f>
        <v>0</v>
      </c>
      <c r="BH381" s="131">
        <f>IF(N381="sníž. přenesená",J381,0)</f>
        <v>0</v>
      </c>
      <c r="BI381" s="131">
        <f>IF(N381="nulová",J381,0)</f>
        <v>0</v>
      </c>
      <c r="BJ381" s="15" t="s">
        <v>73</v>
      </c>
      <c r="BK381" s="131">
        <f>ROUND(I381*H381,2)</f>
        <v>0</v>
      </c>
      <c r="BL381" s="15" t="s">
        <v>143</v>
      </c>
      <c r="BM381" s="130" t="s">
        <v>664</v>
      </c>
    </row>
    <row r="382" spans="2:65" s="1" customFormat="1" ht="24.3" customHeight="1">
      <c r="B382" s="118"/>
      <c r="C382" s="135" t="s">
        <v>665</v>
      </c>
      <c r="D382" s="135" t="s">
        <v>148</v>
      </c>
      <c r="E382" s="136" t="s">
        <v>666</v>
      </c>
      <c r="F382" s="137" t="s">
        <v>667</v>
      </c>
      <c r="G382" s="138" t="s">
        <v>142</v>
      </c>
      <c r="H382" s="139">
        <v>40</v>
      </c>
      <c r="I382" s="140"/>
      <c r="J382" s="140">
        <f>ROUND(I382*H382,2)</f>
        <v>0</v>
      </c>
      <c r="K382" s="141"/>
      <c r="L382" s="142"/>
      <c r="M382" s="143" t="s">
        <v>3</v>
      </c>
      <c r="N382" s="144" t="s">
        <v>37</v>
      </c>
      <c r="O382" s="128">
        <v>0</v>
      </c>
      <c r="P382" s="128">
        <f>O382*H382</f>
        <v>0</v>
      </c>
      <c r="Q382" s="128">
        <v>0</v>
      </c>
      <c r="R382" s="128">
        <f>Q382*H382</f>
        <v>0</v>
      </c>
      <c r="S382" s="128">
        <v>0</v>
      </c>
      <c r="T382" s="129">
        <f>S382*H382</f>
        <v>0</v>
      </c>
      <c r="AR382" s="130" t="s">
        <v>151</v>
      </c>
      <c r="AT382" s="130" t="s">
        <v>148</v>
      </c>
      <c r="AU382" s="130" t="s">
        <v>144</v>
      </c>
      <c r="AY382" s="15" t="s">
        <v>134</v>
      </c>
      <c r="BE382" s="131">
        <f>IF(N382="základní",J382,0)</f>
        <v>0</v>
      </c>
      <c r="BF382" s="131">
        <f>IF(N382="snížená",J382,0)</f>
        <v>0</v>
      </c>
      <c r="BG382" s="131">
        <f>IF(N382="zákl. přenesená",J382,0)</f>
        <v>0</v>
      </c>
      <c r="BH382" s="131">
        <f>IF(N382="sníž. přenesená",J382,0)</f>
        <v>0</v>
      </c>
      <c r="BI382" s="131">
        <f>IF(N382="nulová",J382,0)</f>
        <v>0</v>
      </c>
      <c r="BJ382" s="15" t="s">
        <v>73</v>
      </c>
      <c r="BK382" s="131">
        <f>ROUND(I382*H382,2)</f>
        <v>0</v>
      </c>
      <c r="BL382" s="15" t="s">
        <v>143</v>
      </c>
      <c r="BM382" s="130" t="s">
        <v>668</v>
      </c>
    </row>
    <row r="383" spans="2:65" s="11" customFormat="1" ht="20.85" customHeight="1">
      <c r="B383" s="107"/>
      <c r="D383" s="108" t="s">
        <v>65</v>
      </c>
      <c r="E383" s="116" t="s">
        <v>669</v>
      </c>
      <c r="F383" s="116" t="s">
        <v>670</v>
      </c>
      <c r="J383" s="117">
        <f>BK383</f>
        <v>0</v>
      </c>
      <c r="L383" s="107"/>
      <c r="M383" s="111"/>
      <c r="P383" s="112">
        <f>SUM(P384:P403)</f>
        <v>37.015999999999998</v>
      </c>
      <c r="R383" s="112">
        <f>SUM(R384:R403)</f>
        <v>3.6399999999999996E-3</v>
      </c>
      <c r="T383" s="113">
        <f>SUM(T384:T403)</f>
        <v>0.88800000000000001</v>
      </c>
      <c r="AR383" s="108" t="s">
        <v>73</v>
      </c>
      <c r="AT383" s="114" t="s">
        <v>65</v>
      </c>
      <c r="AU383" s="114" t="s">
        <v>75</v>
      </c>
      <c r="AY383" s="108" t="s">
        <v>134</v>
      </c>
      <c r="BK383" s="115">
        <f>SUM(BK384:BK403)</f>
        <v>0</v>
      </c>
    </row>
    <row r="384" spans="2:65" s="1" customFormat="1" ht="24.3" customHeight="1">
      <c r="B384" s="118"/>
      <c r="C384" s="119" t="s">
        <v>671</v>
      </c>
      <c r="D384" s="119" t="s">
        <v>139</v>
      </c>
      <c r="E384" s="120" t="s">
        <v>672</v>
      </c>
      <c r="F384" s="121" t="s">
        <v>673</v>
      </c>
      <c r="G384" s="122" t="s">
        <v>142</v>
      </c>
      <c r="H384" s="123">
        <v>9</v>
      </c>
      <c r="I384" s="124"/>
      <c r="J384" s="124">
        <f>ROUND(I384*H384,2)</f>
        <v>0</v>
      </c>
      <c r="K384" s="125"/>
      <c r="L384" s="27"/>
      <c r="M384" s="126" t="s">
        <v>3</v>
      </c>
      <c r="N384" s="127" t="s">
        <v>37</v>
      </c>
      <c r="O384" s="128">
        <v>0.19</v>
      </c>
      <c r="P384" s="128">
        <f>O384*H384</f>
        <v>1.71</v>
      </c>
      <c r="Q384" s="128">
        <v>0</v>
      </c>
      <c r="R384" s="128">
        <f>Q384*H384</f>
        <v>0</v>
      </c>
      <c r="S384" s="128">
        <v>4.0000000000000001E-3</v>
      </c>
      <c r="T384" s="129">
        <f>S384*H384</f>
        <v>3.6000000000000004E-2</v>
      </c>
      <c r="AR384" s="130" t="s">
        <v>375</v>
      </c>
      <c r="AT384" s="130" t="s">
        <v>139</v>
      </c>
      <c r="AU384" s="130" t="s">
        <v>144</v>
      </c>
      <c r="AY384" s="15" t="s">
        <v>134</v>
      </c>
      <c r="BE384" s="131">
        <f>IF(N384="základní",J384,0)</f>
        <v>0</v>
      </c>
      <c r="BF384" s="131">
        <f>IF(N384="snížená",J384,0)</f>
        <v>0</v>
      </c>
      <c r="BG384" s="131">
        <f>IF(N384="zákl. přenesená",J384,0)</f>
        <v>0</v>
      </c>
      <c r="BH384" s="131">
        <f>IF(N384="sníž. přenesená",J384,0)</f>
        <v>0</v>
      </c>
      <c r="BI384" s="131">
        <f>IF(N384="nulová",J384,0)</f>
        <v>0</v>
      </c>
      <c r="BJ384" s="15" t="s">
        <v>73</v>
      </c>
      <c r="BK384" s="131">
        <f>ROUND(I384*H384,2)</f>
        <v>0</v>
      </c>
      <c r="BL384" s="15" t="s">
        <v>375</v>
      </c>
      <c r="BM384" s="130" t="s">
        <v>674</v>
      </c>
    </row>
    <row r="385" spans="2:65" s="1" customFormat="1">
      <c r="B385" s="27"/>
      <c r="D385" s="132" t="s">
        <v>146</v>
      </c>
      <c r="F385" s="133" t="s">
        <v>675</v>
      </c>
      <c r="L385" s="27"/>
      <c r="M385" s="134"/>
      <c r="T385" s="48"/>
      <c r="AT385" s="15" t="s">
        <v>146</v>
      </c>
      <c r="AU385" s="15" t="s">
        <v>144</v>
      </c>
    </row>
    <row r="386" spans="2:65" s="12" customFormat="1">
      <c r="B386" s="145"/>
      <c r="D386" s="146" t="s">
        <v>153</v>
      </c>
      <c r="E386" s="147" t="s">
        <v>3</v>
      </c>
      <c r="F386" s="148" t="s">
        <v>676</v>
      </c>
      <c r="H386" s="149">
        <v>9</v>
      </c>
      <c r="L386" s="145"/>
      <c r="M386" s="150"/>
      <c r="T386" s="151"/>
      <c r="AT386" s="147" t="s">
        <v>153</v>
      </c>
      <c r="AU386" s="147" t="s">
        <v>144</v>
      </c>
      <c r="AV386" s="12" t="s">
        <v>75</v>
      </c>
      <c r="AW386" s="12" t="s">
        <v>28</v>
      </c>
      <c r="AX386" s="12" t="s">
        <v>73</v>
      </c>
      <c r="AY386" s="147" t="s">
        <v>134</v>
      </c>
    </row>
    <row r="387" spans="2:65" s="1" customFormat="1" ht="33.049999999999997" customHeight="1">
      <c r="B387" s="118"/>
      <c r="C387" s="119" t="s">
        <v>677</v>
      </c>
      <c r="D387" s="119" t="s">
        <v>139</v>
      </c>
      <c r="E387" s="120" t="s">
        <v>678</v>
      </c>
      <c r="F387" s="121" t="s">
        <v>679</v>
      </c>
      <c r="G387" s="122" t="s">
        <v>142</v>
      </c>
      <c r="H387" s="123">
        <v>12</v>
      </c>
      <c r="I387" s="124"/>
      <c r="J387" s="124">
        <f>ROUND(I387*H387,2)</f>
        <v>0</v>
      </c>
      <c r="K387" s="125"/>
      <c r="L387" s="27"/>
      <c r="M387" s="126" t="s">
        <v>3</v>
      </c>
      <c r="N387" s="127" t="s">
        <v>37</v>
      </c>
      <c r="O387" s="128">
        <v>2.278</v>
      </c>
      <c r="P387" s="128">
        <f>O387*H387</f>
        <v>27.335999999999999</v>
      </c>
      <c r="Q387" s="128">
        <v>0</v>
      </c>
      <c r="R387" s="128">
        <f>Q387*H387</f>
        <v>0</v>
      </c>
      <c r="S387" s="128">
        <v>5.8999999999999997E-2</v>
      </c>
      <c r="T387" s="129">
        <f>S387*H387</f>
        <v>0.70799999999999996</v>
      </c>
      <c r="AR387" s="130" t="s">
        <v>375</v>
      </c>
      <c r="AT387" s="130" t="s">
        <v>139</v>
      </c>
      <c r="AU387" s="130" t="s">
        <v>144</v>
      </c>
      <c r="AY387" s="15" t="s">
        <v>134</v>
      </c>
      <c r="BE387" s="131">
        <f>IF(N387="základní",J387,0)</f>
        <v>0</v>
      </c>
      <c r="BF387" s="131">
        <f>IF(N387="snížená",J387,0)</f>
        <v>0</v>
      </c>
      <c r="BG387" s="131">
        <f>IF(N387="zákl. přenesená",J387,0)</f>
        <v>0</v>
      </c>
      <c r="BH387" s="131">
        <f>IF(N387="sníž. přenesená",J387,0)</f>
        <v>0</v>
      </c>
      <c r="BI387" s="131">
        <f>IF(N387="nulová",J387,0)</f>
        <v>0</v>
      </c>
      <c r="BJ387" s="15" t="s">
        <v>73</v>
      </c>
      <c r="BK387" s="131">
        <f>ROUND(I387*H387,2)</f>
        <v>0</v>
      </c>
      <c r="BL387" s="15" t="s">
        <v>375</v>
      </c>
      <c r="BM387" s="130" t="s">
        <v>680</v>
      </c>
    </row>
    <row r="388" spans="2:65" s="1" customFormat="1">
      <c r="B388" s="27"/>
      <c r="D388" s="132" t="s">
        <v>146</v>
      </c>
      <c r="F388" s="133" t="s">
        <v>681</v>
      </c>
      <c r="L388" s="27"/>
      <c r="M388" s="134"/>
      <c r="T388" s="48"/>
      <c r="AT388" s="15" t="s">
        <v>146</v>
      </c>
      <c r="AU388" s="15" t="s">
        <v>144</v>
      </c>
    </row>
    <row r="389" spans="2:65" s="12" customFormat="1">
      <c r="B389" s="145"/>
      <c r="D389" s="146" t="s">
        <v>153</v>
      </c>
      <c r="E389" s="147" t="s">
        <v>3</v>
      </c>
      <c r="F389" s="148" t="s">
        <v>682</v>
      </c>
      <c r="H389" s="149">
        <v>12</v>
      </c>
      <c r="L389" s="145"/>
      <c r="M389" s="150"/>
      <c r="T389" s="151"/>
      <c r="AT389" s="147" t="s">
        <v>153</v>
      </c>
      <c r="AU389" s="147" t="s">
        <v>144</v>
      </c>
      <c r="AV389" s="12" t="s">
        <v>75</v>
      </c>
      <c r="AW389" s="12" t="s">
        <v>28</v>
      </c>
      <c r="AX389" s="12" t="s">
        <v>73</v>
      </c>
      <c r="AY389" s="147" t="s">
        <v>134</v>
      </c>
    </row>
    <row r="390" spans="2:65" s="1" customFormat="1" ht="37.9" customHeight="1">
      <c r="B390" s="118"/>
      <c r="C390" s="119" t="s">
        <v>573</v>
      </c>
      <c r="D390" s="119" t="s">
        <v>139</v>
      </c>
      <c r="E390" s="120" t="s">
        <v>683</v>
      </c>
      <c r="F390" s="121" t="s">
        <v>684</v>
      </c>
      <c r="G390" s="122" t="s">
        <v>142</v>
      </c>
      <c r="H390" s="123">
        <v>2</v>
      </c>
      <c r="I390" s="124"/>
      <c r="J390" s="124">
        <f>ROUND(I390*H390,2)</f>
        <v>0</v>
      </c>
      <c r="K390" s="125"/>
      <c r="L390" s="27"/>
      <c r="M390" s="126" t="s">
        <v>3</v>
      </c>
      <c r="N390" s="127" t="s">
        <v>37</v>
      </c>
      <c r="O390" s="128">
        <v>0.95799999999999996</v>
      </c>
      <c r="P390" s="128">
        <f>O390*H390</f>
        <v>1.9159999999999999</v>
      </c>
      <c r="Q390" s="128">
        <v>0</v>
      </c>
      <c r="R390" s="128">
        <f>Q390*H390</f>
        <v>0</v>
      </c>
      <c r="S390" s="128">
        <v>0.05</v>
      </c>
      <c r="T390" s="129">
        <f>S390*H390</f>
        <v>0.1</v>
      </c>
      <c r="AR390" s="130" t="s">
        <v>375</v>
      </c>
      <c r="AT390" s="130" t="s">
        <v>139</v>
      </c>
      <c r="AU390" s="130" t="s">
        <v>144</v>
      </c>
      <c r="AY390" s="15" t="s">
        <v>134</v>
      </c>
      <c r="BE390" s="131">
        <f>IF(N390="základní",J390,0)</f>
        <v>0</v>
      </c>
      <c r="BF390" s="131">
        <f>IF(N390="snížená",J390,0)</f>
        <v>0</v>
      </c>
      <c r="BG390" s="131">
        <f>IF(N390="zákl. přenesená",J390,0)</f>
        <v>0</v>
      </c>
      <c r="BH390" s="131">
        <f>IF(N390="sníž. přenesená",J390,0)</f>
        <v>0</v>
      </c>
      <c r="BI390" s="131">
        <f>IF(N390="nulová",J390,0)</f>
        <v>0</v>
      </c>
      <c r="BJ390" s="15" t="s">
        <v>73</v>
      </c>
      <c r="BK390" s="131">
        <f>ROUND(I390*H390,2)</f>
        <v>0</v>
      </c>
      <c r="BL390" s="15" t="s">
        <v>375</v>
      </c>
      <c r="BM390" s="130" t="s">
        <v>685</v>
      </c>
    </row>
    <row r="391" spans="2:65" s="1" customFormat="1">
      <c r="B391" s="27"/>
      <c r="D391" s="132" t="s">
        <v>146</v>
      </c>
      <c r="F391" s="133" t="s">
        <v>686</v>
      </c>
      <c r="L391" s="27"/>
      <c r="M391" s="134"/>
      <c r="T391" s="48"/>
      <c r="AT391" s="15" t="s">
        <v>146</v>
      </c>
      <c r="AU391" s="15" t="s">
        <v>144</v>
      </c>
    </row>
    <row r="392" spans="2:65" s="12" customFormat="1">
      <c r="B392" s="145"/>
      <c r="D392" s="146" t="s">
        <v>153</v>
      </c>
      <c r="E392" s="147" t="s">
        <v>3</v>
      </c>
      <c r="F392" s="148" t="s">
        <v>687</v>
      </c>
      <c r="H392" s="149">
        <v>2</v>
      </c>
      <c r="L392" s="145"/>
      <c r="M392" s="150"/>
      <c r="T392" s="151"/>
      <c r="AT392" s="147" t="s">
        <v>153</v>
      </c>
      <c r="AU392" s="147" t="s">
        <v>144</v>
      </c>
      <c r="AV392" s="12" t="s">
        <v>75</v>
      </c>
      <c r="AW392" s="12" t="s">
        <v>28</v>
      </c>
      <c r="AX392" s="12" t="s">
        <v>73</v>
      </c>
      <c r="AY392" s="147" t="s">
        <v>134</v>
      </c>
    </row>
    <row r="393" spans="2:65" s="1" customFormat="1" ht="24.3" customHeight="1">
      <c r="B393" s="118"/>
      <c r="C393" s="119" t="s">
        <v>688</v>
      </c>
      <c r="D393" s="119" t="s">
        <v>139</v>
      </c>
      <c r="E393" s="120" t="s">
        <v>689</v>
      </c>
      <c r="F393" s="121" t="s">
        <v>690</v>
      </c>
      <c r="G393" s="122" t="s">
        <v>402</v>
      </c>
      <c r="H393" s="123">
        <v>14</v>
      </c>
      <c r="I393" s="124"/>
      <c r="J393" s="124">
        <f>ROUND(I393*H393,2)</f>
        <v>0</v>
      </c>
      <c r="K393" s="125"/>
      <c r="L393" s="27"/>
      <c r="M393" s="126" t="s">
        <v>3</v>
      </c>
      <c r="N393" s="127" t="s">
        <v>37</v>
      </c>
      <c r="O393" s="128">
        <v>0.13100000000000001</v>
      </c>
      <c r="P393" s="128">
        <f>O393*H393</f>
        <v>1.8340000000000001</v>
      </c>
      <c r="Q393" s="128">
        <v>2.5999999999999998E-4</v>
      </c>
      <c r="R393" s="128">
        <f>Q393*H393</f>
        <v>3.6399999999999996E-3</v>
      </c>
      <c r="S393" s="128">
        <v>0</v>
      </c>
      <c r="T393" s="129">
        <f>S393*H393</f>
        <v>0</v>
      </c>
      <c r="AR393" s="130" t="s">
        <v>143</v>
      </c>
      <c r="AT393" s="130" t="s">
        <v>139</v>
      </c>
      <c r="AU393" s="130" t="s">
        <v>144</v>
      </c>
      <c r="AY393" s="15" t="s">
        <v>134</v>
      </c>
      <c r="BE393" s="131">
        <f>IF(N393="základní",J393,0)</f>
        <v>0</v>
      </c>
      <c r="BF393" s="131">
        <f>IF(N393="snížená",J393,0)</f>
        <v>0</v>
      </c>
      <c r="BG393" s="131">
        <f>IF(N393="zákl. přenesená",J393,0)</f>
        <v>0</v>
      </c>
      <c r="BH393" s="131">
        <f>IF(N393="sníž. přenesená",J393,0)</f>
        <v>0</v>
      </c>
      <c r="BI393" s="131">
        <f>IF(N393="nulová",J393,0)</f>
        <v>0</v>
      </c>
      <c r="BJ393" s="15" t="s">
        <v>73</v>
      </c>
      <c r="BK393" s="131">
        <f>ROUND(I393*H393,2)</f>
        <v>0</v>
      </c>
      <c r="BL393" s="15" t="s">
        <v>143</v>
      </c>
      <c r="BM393" s="130" t="s">
        <v>691</v>
      </c>
    </row>
    <row r="394" spans="2:65" s="1" customFormat="1">
      <c r="B394" s="27"/>
      <c r="D394" s="132" t="s">
        <v>146</v>
      </c>
      <c r="F394" s="133" t="s">
        <v>692</v>
      </c>
      <c r="L394" s="27"/>
      <c r="M394" s="134"/>
      <c r="T394" s="48"/>
      <c r="AT394" s="15" t="s">
        <v>146</v>
      </c>
      <c r="AU394" s="15" t="s">
        <v>144</v>
      </c>
    </row>
    <row r="395" spans="2:65" s="1" customFormat="1" ht="37.9" customHeight="1">
      <c r="B395" s="118"/>
      <c r="C395" s="119" t="s">
        <v>693</v>
      </c>
      <c r="D395" s="119" t="s">
        <v>139</v>
      </c>
      <c r="E395" s="120" t="s">
        <v>694</v>
      </c>
      <c r="F395" s="121" t="s">
        <v>695</v>
      </c>
      <c r="G395" s="122" t="s">
        <v>402</v>
      </c>
      <c r="H395" s="123">
        <v>4</v>
      </c>
      <c r="I395" s="124"/>
      <c r="J395" s="124">
        <f>ROUND(I395*H395,2)</f>
        <v>0</v>
      </c>
      <c r="K395" s="125"/>
      <c r="L395" s="27"/>
      <c r="M395" s="126" t="s">
        <v>3</v>
      </c>
      <c r="N395" s="127" t="s">
        <v>37</v>
      </c>
      <c r="O395" s="128">
        <v>0.48</v>
      </c>
      <c r="P395" s="128">
        <f>O395*H395</f>
        <v>1.92</v>
      </c>
      <c r="Q395" s="128">
        <v>0</v>
      </c>
      <c r="R395" s="128">
        <f>Q395*H395</f>
        <v>0</v>
      </c>
      <c r="S395" s="128">
        <v>3.5000000000000001E-3</v>
      </c>
      <c r="T395" s="129">
        <f>S395*H395</f>
        <v>1.4E-2</v>
      </c>
      <c r="AR395" s="130" t="s">
        <v>375</v>
      </c>
      <c r="AT395" s="130" t="s">
        <v>139</v>
      </c>
      <c r="AU395" s="130" t="s">
        <v>144</v>
      </c>
      <c r="AY395" s="15" t="s">
        <v>134</v>
      </c>
      <c r="BE395" s="131">
        <f>IF(N395="základní",J395,0)</f>
        <v>0</v>
      </c>
      <c r="BF395" s="131">
        <f>IF(N395="snížená",J395,0)</f>
        <v>0</v>
      </c>
      <c r="BG395" s="131">
        <f>IF(N395="zákl. přenesená",J395,0)</f>
        <v>0</v>
      </c>
      <c r="BH395" s="131">
        <f>IF(N395="sníž. přenesená",J395,0)</f>
        <v>0</v>
      </c>
      <c r="BI395" s="131">
        <f>IF(N395="nulová",J395,0)</f>
        <v>0</v>
      </c>
      <c r="BJ395" s="15" t="s">
        <v>73</v>
      </c>
      <c r="BK395" s="131">
        <f>ROUND(I395*H395,2)</f>
        <v>0</v>
      </c>
      <c r="BL395" s="15" t="s">
        <v>375</v>
      </c>
      <c r="BM395" s="130" t="s">
        <v>696</v>
      </c>
    </row>
    <row r="396" spans="2:65" s="1" customFormat="1">
      <c r="B396" s="27"/>
      <c r="D396" s="132" t="s">
        <v>146</v>
      </c>
      <c r="F396" s="133" t="s">
        <v>697</v>
      </c>
      <c r="L396" s="27"/>
      <c r="M396" s="134"/>
      <c r="T396" s="48"/>
      <c r="AT396" s="15" t="s">
        <v>146</v>
      </c>
      <c r="AU396" s="15" t="s">
        <v>144</v>
      </c>
    </row>
    <row r="397" spans="2:65" s="12" customFormat="1">
      <c r="B397" s="145"/>
      <c r="D397" s="146" t="s">
        <v>153</v>
      </c>
      <c r="E397" s="147" t="s">
        <v>3</v>
      </c>
      <c r="F397" s="148" t="s">
        <v>698</v>
      </c>
      <c r="H397" s="149">
        <v>4</v>
      </c>
      <c r="L397" s="145"/>
      <c r="M397" s="150"/>
      <c r="T397" s="151"/>
      <c r="AT397" s="147" t="s">
        <v>153</v>
      </c>
      <c r="AU397" s="147" t="s">
        <v>144</v>
      </c>
      <c r="AV397" s="12" t="s">
        <v>75</v>
      </c>
      <c r="AW397" s="12" t="s">
        <v>28</v>
      </c>
      <c r="AX397" s="12" t="s">
        <v>73</v>
      </c>
      <c r="AY397" s="147" t="s">
        <v>134</v>
      </c>
    </row>
    <row r="398" spans="2:65" s="1" customFormat="1" ht="33.049999999999997" customHeight="1">
      <c r="B398" s="118"/>
      <c r="C398" s="119" t="s">
        <v>699</v>
      </c>
      <c r="D398" s="119" t="s">
        <v>139</v>
      </c>
      <c r="E398" s="120" t="s">
        <v>700</v>
      </c>
      <c r="F398" s="121" t="s">
        <v>701</v>
      </c>
      <c r="G398" s="122" t="s">
        <v>402</v>
      </c>
      <c r="H398" s="123">
        <v>10</v>
      </c>
      <c r="I398" s="124"/>
      <c r="J398" s="124">
        <f>ROUND(I398*H398,2)</f>
        <v>0</v>
      </c>
      <c r="K398" s="125"/>
      <c r="L398" s="27"/>
      <c r="M398" s="126" t="s">
        <v>3</v>
      </c>
      <c r="N398" s="127" t="s">
        <v>37</v>
      </c>
      <c r="O398" s="128">
        <v>0.23</v>
      </c>
      <c r="P398" s="128">
        <f>O398*H398</f>
        <v>2.3000000000000003</v>
      </c>
      <c r="Q398" s="128">
        <v>0</v>
      </c>
      <c r="R398" s="128">
        <f>Q398*H398</f>
        <v>0</v>
      </c>
      <c r="S398" s="128">
        <v>3.0000000000000001E-3</v>
      </c>
      <c r="T398" s="129">
        <f>S398*H398</f>
        <v>0.03</v>
      </c>
      <c r="AR398" s="130" t="s">
        <v>375</v>
      </c>
      <c r="AT398" s="130" t="s">
        <v>139</v>
      </c>
      <c r="AU398" s="130" t="s">
        <v>144</v>
      </c>
      <c r="AY398" s="15" t="s">
        <v>134</v>
      </c>
      <c r="BE398" s="131">
        <f>IF(N398="základní",J398,0)</f>
        <v>0</v>
      </c>
      <c r="BF398" s="131">
        <f>IF(N398="snížená",J398,0)</f>
        <v>0</v>
      </c>
      <c r="BG398" s="131">
        <f>IF(N398="zákl. přenesená",J398,0)</f>
        <v>0</v>
      </c>
      <c r="BH398" s="131">
        <f>IF(N398="sníž. přenesená",J398,0)</f>
        <v>0</v>
      </c>
      <c r="BI398" s="131">
        <f>IF(N398="nulová",J398,0)</f>
        <v>0</v>
      </c>
      <c r="BJ398" s="15" t="s">
        <v>73</v>
      </c>
      <c r="BK398" s="131">
        <f>ROUND(I398*H398,2)</f>
        <v>0</v>
      </c>
      <c r="BL398" s="15" t="s">
        <v>375</v>
      </c>
      <c r="BM398" s="130" t="s">
        <v>702</v>
      </c>
    </row>
    <row r="399" spans="2:65" s="1" customFormat="1">
      <c r="B399" s="27"/>
      <c r="D399" s="132" t="s">
        <v>146</v>
      </c>
      <c r="F399" s="133" t="s">
        <v>703</v>
      </c>
      <c r="L399" s="27"/>
      <c r="M399" s="134"/>
      <c r="T399" s="48"/>
      <c r="AT399" s="15" t="s">
        <v>146</v>
      </c>
      <c r="AU399" s="15" t="s">
        <v>144</v>
      </c>
    </row>
    <row r="400" spans="2:65" s="1" customFormat="1" ht="44.3" customHeight="1">
      <c r="B400" s="118"/>
      <c r="C400" s="119" t="s">
        <v>704</v>
      </c>
      <c r="D400" s="119" t="s">
        <v>139</v>
      </c>
      <c r="E400" s="120" t="s">
        <v>705</v>
      </c>
      <c r="F400" s="121" t="s">
        <v>706</v>
      </c>
      <c r="G400" s="122" t="s">
        <v>707</v>
      </c>
      <c r="H400" s="123">
        <v>4</v>
      </c>
      <c r="I400" s="124"/>
      <c r="J400" s="124">
        <f>ROUND(I400*H400,2)</f>
        <v>0</v>
      </c>
      <c r="K400" s="125"/>
      <c r="L400" s="27"/>
      <c r="M400" s="126" t="s">
        <v>3</v>
      </c>
      <c r="N400" s="127" t="s">
        <v>37</v>
      </c>
      <c r="O400" s="128">
        <v>0</v>
      </c>
      <c r="P400" s="128">
        <f>O400*H400</f>
        <v>0</v>
      </c>
      <c r="Q400" s="128">
        <v>0</v>
      </c>
      <c r="R400" s="128">
        <f>Q400*H400</f>
        <v>0</v>
      </c>
      <c r="S400" s="128">
        <v>0</v>
      </c>
      <c r="T400" s="129">
        <f>S400*H400</f>
        <v>0</v>
      </c>
      <c r="AR400" s="130" t="s">
        <v>143</v>
      </c>
      <c r="AT400" s="130" t="s">
        <v>139</v>
      </c>
      <c r="AU400" s="130" t="s">
        <v>144</v>
      </c>
      <c r="AY400" s="15" t="s">
        <v>134</v>
      </c>
      <c r="BE400" s="131">
        <f>IF(N400="základní",J400,0)</f>
        <v>0</v>
      </c>
      <c r="BF400" s="131">
        <f>IF(N400="snížená",J400,0)</f>
        <v>0</v>
      </c>
      <c r="BG400" s="131">
        <f>IF(N400="zákl. přenesená",J400,0)</f>
        <v>0</v>
      </c>
      <c r="BH400" s="131">
        <f>IF(N400="sníž. přenesená",J400,0)</f>
        <v>0</v>
      </c>
      <c r="BI400" s="131">
        <f>IF(N400="nulová",J400,0)</f>
        <v>0</v>
      </c>
      <c r="BJ400" s="15" t="s">
        <v>73</v>
      </c>
      <c r="BK400" s="131">
        <f>ROUND(I400*H400,2)</f>
        <v>0</v>
      </c>
      <c r="BL400" s="15" t="s">
        <v>143</v>
      </c>
      <c r="BM400" s="130" t="s">
        <v>708</v>
      </c>
    </row>
    <row r="401" spans="2:65" s="1" customFormat="1">
      <c r="B401" s="27"/>
      <c r="D401" s="132" t="s">
        <v>146</v>
      </c>
      <c r="F401" s="133" t="s">
        <v>709</v>
      </c>
      <c r="L401" s="27"/>
      <c r="M401" s="134"/>
      <c r="T401" s="48"/>
      <c r="AT401" s="15" t="s">
        <v>146</v>
      </c>
      <c r="AU401" s="15" t="s">
        <v>144</v>
      </c>
    </row>
    <row r="402" spans="2:65" s="1" customFormat="1" ht="37.9" customHeight="1">
      <c r="B402" s="118"/>
      <c r="C402" s="119" t="s">
        <v>710</v>
      </c>
      <c r="D402" s="119" t="s">
        <v>139</v>
      </c>
      <c r="E402" s="120" t="s">
        <v>711</v>
      </c>
      <c r="F402" s="121" t="s">
        <v>712</v>
      </c>
      <c r="G402" s="122" t="s">
        <v>707</v>
      </c>
      <c r="H402" s="123">
        <v>2</v>
      </c>
      <c r="I402" s="124"/>
      <c r="J402" s="124">
        <f>ROUND(I402*H402,2)</f>
        <v>0</v>
      </c>
      <c r="K402" s="125"/>
      <c r="L402" s="27"/>
      <c r="M402" s="126" t="s">
        <v>3</v>
      </c>
      <c r="N402" s="127" t="s">
        <v>37</v>
      </c>
      <c r="O402" s="128">
        <v>0</v>
      </c>
      <c r="P402" s="128">
        <f>O402*H402</f>
        <v>0</v>
      </c>
      <c r="Q402" s="128">
        <v>0</v>
      </c>
      <c r="R402" s="128">
        <f>Q402*H402</f>
        <v>0</v>
      </c>
      <c r="S402" s="128">
        <v>0</v>
      </c>
      <c r="T402" s="129">
        <f>S402*H402</f>
        <v>0</v>
      </c>
      <c r="AR402" s="130" t="s">
        <v>143</v>
      </c>
      <c r="AT402" s="130" t="s">
        <v>139</v>
      </c>
      <c r="AU402" s="130" t="s">
        <v>144</v>
      </c>
      <c r="AY402" s="15" t="s">
        <v>134</v>
      </c>
      <c r="BE402" s="131">
        <f>IF(N402="základní",J402,0)</f>
        <v>0</v>
      </c>
      <c r="BF402" s="131">
        <f>IF(N402="snížená",J402,0)</f>
        <v>0</v>
      </c>
      <c r="BG402" s="131">
        <f>IF(N402="zákl. přenesená",J402,0)</f>
        <v>0</v>
      </c>
      <c r="BH402" s="131">
        <f>IF(N402="sníž. přenesená",J402,0)</f>
        <v>0</v>
      </c>
      <c r="BI402" s="131">
        <f>IF(N402="nulová",J402,0)</f>
        <v>0</v>
      </c>
      <c r="BJ402" s="15" t="s">
        <v>73</v>
      </c>
      <c r="BK402" s="131">
        <f>ROUND(I402*H402,2)</f>
        <v>0</v>
      </c>
      <c r="BL402" s="15" t="s">
        <v>143</v>
      </c>
      <c r="BM402" s="130" t="s">
        <v>713</v>
      </c>
    </row>
    <row r="403" spans="2:65" s="1" customFormat="1" ht="24.3" customHeight="1">
      <c r="B403" s="118"/>
      <c r="C403" s="135" t="s">
        <v>714</v>
      </c>
      <c r="D403" s="135" t="s">
        <v>148</v>
      </c>
      <c r="E403" s="136" t="s">
        <v>715</v>
      </c>
      <c r="F403" s="137" t="s">
        <v>716</v>
      </c>
      <c r="G403" s="138" t="s">
        <v>717</v>
      </c>
      <c r="H403" s="139">
        <v>800</v>
      </c>
      <c r="I403" s="140"/>
      <c r="J403" s="140">
        <f>ROUND(I403*H403,2)</f>
        <v>0</v>
      </c>
      <c r="K403" s="141"/>
      <c r="L403" s="142"/>
      <c r="M403" s="143" t="s">
        <v>3</v>
      </c>
      <c r="N403" s="144" t="s">
        <v>37</v>
      </c>
      <c r="O403" s="128">
        <v>0</v>
      </c>
      <c r="P403" s="128">
        <f>O403*H403</f>
        <v>0</v>
      </c>
      <c r="Q403" s="128">
        <v>0</v>
      </c>
      <c r="R403" s="128">
        <f>Q403*H403</f>
        <v>0</v>
      </c>
      <c r="S403" s="128">
        <v>0</v>
      </c>
      <c r="T403" s="129">
        <f>S403*H403</f>
        <v>0</v>
      </c>
      <c r="AR403" s="130" t="s">
        <v>151</v>
      </c>
      <c r="AT403" s="130" t="s">
        <v>148</v>
      </c>
      <c r="AU403" s="130" t="s">
        <v>144</v>
      </c>
      <c r="AY403" s="15" t="s">
        <v>134</v>
      </c>
      <c r="BE403" s="131">
        <f>IF(N403="základní",J403,0)</f>
        <v>0</v>
      </c>
      <c r="BF403" s="131">
        <f>IF(N403="snížená",J403,0)</f>
        <v>0</v>
      </c>
      <c r="BG403" s="131">
        <f>IF(N403="zákl. přenesená",J403,0)</f>
        <v>0</v>
      </c>
      <c r="BH403" s="131">
        <f>IF(N403="sníž. přenesená",J403,0)</f>
        <v>0</v>
      </c>
      <c r="BI403" s="131">
        <f>IF(N403="nulová",J403,0)</f>
        <v>0</v>
      </c>
      <c r="BJ403" s="15" t="s">
        <v>73</v>
      </c>
      <c r="BK403" s="131">
        <f>ROUND(I403*H403,2)</f>
        <v>0</v>
      </c>
      <c r="BL403" s="15" t="s">
        <v>143</v>
      </c>
      <c r="BM403" s="130" t="s">
        <v>718</v>
      </c>
    </row>
    <row r="404" spans="2:65" s="11" customFormat="1" ht="22.85" customHeight="1">
      <c r="B404" s="107"/>
      <c r="D404" s="108" t="s">
        <v>65</v>
      </c>
      <c r="E404" s="116" t="s">
        <v>719</v>
      </c>
      <c r="F404" s="116" t="s">
        <v>720</v>
      </c>
      <c r="J404" s="117">
        <f>BK404</f>
        <v>0</v>
      </c>
      <c r="L404" s="107"/>
      <c r="M404" s="111"/>
      <c r="P404" s="112">
        <f>SUM(P405:P417)</f>
        <v>16.207000000000001</v>
      </c>
      <c r="R404" s="112">
        <f>SUM(R405:R417)</f>
        <v>1.1120000000000001E-2</v>
      </c>
      <c r="T404" s="113">
        <f>SUM(T405:T417)</f>
        <v>0</v>
      </c>
      <c r="AR404" s="108" t="s">
        <v>159</v>
      </c>
      <c r="AT404" s="114" t="s">
        <v>65</v>
      </c>
      <c r="AU404" s="114" t="s">
        <v>73</v>
      </c>
      <c r="AY404" s="108" t="s">
        <v>134</v>
      </c>
      <c r="BK404" s="115">
        <f>SUM(BK405:BK417)</f>
        <v>0</v>
      </c>
    </row>
    <row r="405" spans="2:65" s="1" customFormat="1" ht="55.6" customHeight="1">
      <c r="B405" s="118"/>
      <c r="C405" s="119" t="s">
        <v>721</v>
      </c>
      <c r="D405" s="119" t="s">
        <v>139</v>
      </c>
      <c r="E405" s="120" t="s">
        <v>722</v>
      </c>
      <c r="F405" s="121" t="s">
        <v>723</v>
      </c>
      <c r="G405" s="122" t="s">
        <v>142</v>
      </c>
      <c r="H405" s="123">
        <v>1</v>
      </c>
      <c r="I405" s="124"/>
      <c r="J405" s="124">
        <f>ROUND(I405*H405,2)</f>
        <v>0</v>
      </c>
      <c r="K405" s="125"/>
      <c r="L405" s="27"/>
      <c r="M405" s="126" t="s">
        <v>3</v>
      </c>
      <c r="N405" s="127" t="s">
        <v>37</v>
      </c>
      <c r="O405" s="128">
        <v>1.329</v>
      </c>
      <c r="P405" s="128">
        <f>O405*H405</f>
        <v>1.329</v>
      </c>
      <c r="Q405" s="128">
        <v>0</v>
      </c>
      <c r="R405" s="128">
        <f>Q405*H405</f>
        <v>0</v>
      </c>
      <c r="S405" s="128">
        <v>0</v>
      </c>
      <c r="T405" s="129">
        <f>S405*H405</f>
        <v>0</v>
      </c>
      <c r="AR405" s="130" t="s">
        <v>143</v>
      </c>
      <c r="AT405" s="130" t="s">
        <v>139</v>
      </c>
      <c r="AU405" s="130" t="s">
        <v>75</v>
      </c>
      <c r="AY405" s="15" t="s">
        <v>134</v>
      </c>
      <c r="BE405" s="131">
        <f>IF(N405="základní",J405,0)</f>
        <v>0</v>
      </c>
      <c r="BF405" s="131">
        <f>IF(N405="snížená",J405,0)</f>
        <v>0</v>
      </c>
      <c r="BG405" s="131">
        <f>IF(N405="zákl. přenesená",J405,0)</f>
        <v>0</v>
      </c>
      <c r="BH405" s="131">
        <f>IF(N405="sníž. přenesená",J405,0)</f>
        <v>0</v>
      </c>
      <c r="BI405" s="131">
        <f>IF(N405="nulová",J405,0)</f>
        <v>0</v>
      </c>
      <c r="BJ405" s="15" t="s">
        <v>73</v>
      </c>
      <c r="BK405" s="131">
        <f>ROUND(I405*H405,2)</f>
        <v>0</v>
      </c>
      <c r="BL405" s="15" t="s">
        <v>143</v>
      </c>
      <c r="BM405" s="130" t="s">
        <v>724</v>
      </c>
    </row>
    <row r="406" spans="2:65" s="1" customFormat="1">
      <c r="B406" s="27"/>
      <c r="D406" s="132" t="s">
        <v>146</v>
      </c>
      <c r="F406" s="133" t="s">
        <v>725</v>
      </c>
      <c r="L406" s="27"/>
      <c r="M406" s="134"/>
      <c r="T406" s="48"/>
      <c r="AT406" s="15" t="s">
        <v>146</v>
      </c>
      <c r="AU406" s="15" t="s">
        <v>75</v>
      </c>
    </row>
    <row r="407" spans="2:65" s="1" customFormat="1" ht="24.3" customHeight="1">
      <c r="B407" s="118"/>
      <c r="C407" s="135" t="s">
        <v>726</v>
      </c>
      <c r="D407" s="135" t="s">
        <v>148</v>
      </c>
      <c r="E407" s="136" t="s">
        <v>727</v>
      </c>
      <c r="F407" s="137" t="s">
        <v>728</v>
      </c>
      <c r="G407" s="138" t="s">
        <v>142</v>
      </c>
      <c r="H407" s="139">
        <v>1</v>
      </c>
      <c r="I407" s="140"/>
      <c r="J407" s="140">
        <f>ROUND(I407*H407,2)</f>
        <v>0</v>
      </c>
      <c r="K407" s="141"/>
      <c r="L407" s="142"/>
      <c r="M407" s="143" t="s">
        <v>3</v>
      </c>
      <c r="N407" s="144" t="s">
        <v>37</v>
      </c>
      <c r="O407" s="128">
        <v>0</v>
      </c>
      <c r="P407" s="128">
        <f>O407*H407</f>
        <v>0</v>
      </c>
      <c r="Q407" s="128">
        <v>9.2000000000000003E-4</v>
      </c>
      <c r="R407" s="128">
        <f>Q407*H407</f>
        <v>9.2000000000000003E-4</v>
      </c>
      <c r="S407" s="128">
        <v>0</v>
      </c>
      <c r="T407" s="129">
        <f>S407*H407</f>
        <v>0</v>
      </c>
      <c r="AR407" s="130" t="s">
        <v>151</v>
      </c>
      <c r="AT407" s="130" t="s">
        <v>148</v>
      </c>
      <c r="AU407" s="130" t="s">
        <v>75</v>
      </c>
      <c r="AY407" s="15" t="s">
        <v>134</v>
      </c>
      <c r="BE407" s="131">
        <f>IF(N407="základní",J407,0)</f>
        <v>0</v>
      </c>
      <c r="BF407" s="131">
        <f>IF(N407="snížená",J407,0)</f>
        <v>0</v>
      </c>
      <c r="BG407" s="131">
        <f>IF(N407="zákl. přenesená",J407,0)</f>
        <v>0</v>
      </c>
      <c r="BH407" s="131">
        <f>IF(N407="sníž. přenesená",J407,0)</f>
        <v>0</v>
      </c>
      <c r="BI407" s="131">
        <f>IF(N407="nulová",J407,0)</f>
        <v>0</v>
      </c>
      <c r="BJ407" s="15" t="s">
        <v>73</v>
      </c>
      <c r="BK407" s="131">
        <f>ROUND(I407*H407,2)</f>
        <v>0</v>
      </c>
      <c r="BL407" s="15" t="s">
        <v>143</v>
      </c>
      <c r="BM407" s="130" t="s">
        <v>729</v>
      </c>
    </row>
    <row r="408" spans="2:65" s="12" customFormat="1">
      <c r="B408" s="145"/>
      <c r="D408" s="146" t="s">
        <v>153</v>
      </c>
      <c r="E408" s="147" t="s">
        <v>3</v>
      </c>
      <c r="F408" s="148" t="s">
        <v>154</v>
      </c>
      <c r="H408" s="149">
        <v>1</v>
      </c>
      <c r="L408" s="145"/>
      <c r="M408" s="150"/>
      <c r="T408" s="151"/>
      <c r="AT408" s="147" t="s">
        <v>153</v>
      </c>
      <c r="AU408" s="147" t="s">
        <v>75</v>
      </c>
      <c r="AV408" s="12" t="s">
        <v>75</v>
      </c>
      <c r="AW408" s="12" t="s">
        <v>28</v>
      </c>
      <c r="AX408" s="12" t="s">
        <v>73</v>
      </c>
      <c r="AY408" s="147" t="s">
        <v>134</v>
      </c>
    </row>
    <row r="409" spans="2:65" s="1" customFormat="1" ht="62.65" customHeight="1">
      <c r="B409" s="118"/>
      <c r="C409" s="119" t="s">
        <v>730</v>
      </c>
      <c r="D409" s="119" t="s">
        <v>139</v>
      </c>
      <c r="E409" s="120" t="s">
        <v>731</v>
      </c>
      <c r="F409" s="121" t="s">
        <v>732</v>
      </c>
      <c r="G409" s="122" t="s">
        <v>402</v>
      </c>
      <c r="H409" s="123">
        <v>20</v>
      </c>
      <c r="I409" s="124"/>
      <c r="J409" s="124">
        <f>ROUND(I409*H409,2)</f>
        <v>0</v>
      </c>
      <c r="K409" s="125"/>
      <c r="L409" s="27"/>
      <c r="M409" s="126" t="s">
        <v>3</v>
      </c>
      <c r="N409" s="127" t="s">
        <v>37</v>
      </c>
      <c r="O409" s="128">
        <v>3.4000000000000002E-2</v>
      </c>
      <c r="P409" s="128">
        <f>O409*H409</f>
        <v>0.68</v>
      </c>
      <c r="Q409" s="128">
        <v>0</v>
      </c>
      <c r="R409" s="128">
        <f>Q409*H409</f>
        <v>0</v>
      </c>
      <c r="S409" s="128">
        <v>0</v>
      </c>
      <c r="T409" s="129">
        <f>S409*H409</f>
        <v>0</v>
      </c>
      <c r="AR409" s="130" t="s">
        <v>143</v>
      </c>
      <c r="AT409" s="130" t="s">
        <v>139</v>
      </c>
      <c r="AU409" s="130" t="s">
        <v>75</v>
      </c>
      <c r="AY409" s="15" t="s">
        <v>134</v>
      </c>
      <c r="BE409" s="131">
        <f>IF(N409="základní",J409,0)</f>
        <v>0</v>
      </c>
      <c r="BF409" s="131">
        <f>IF(N409="snížená",J409,0)</f>
        <v>0</v>
      </c>
      <c r="BG409" s="131">
        <f>IF(N409="zákl. přenesená",J409,0)</f>
        <v>0</v>
      </c>
      <c r="BH409" s="131">
        <f>IF(N409="sníž. přenesená",J409,0)</f>
        <v>0</v>
      </c>
      <c r="BI409" s="131">
        <f>IF(N409="nulová",J409,0)</f>
        <v>0</v>
      </c>
      <c r="BJ409" s="15" t="s">
        <v>73</v>
      </c>
      <c r="BK409" s="131">
        <f>ROUND(I409*H409,2)</f>
        <v>0</v>
      </c>
      <c r="BL409" s="15" t="s">
        <v>143</v>
      </c>
      <c r="BM409" s="130" t="s">
        <v>733</v>
      </c>
    </row>
    <row r="410" spans="2:65" s="1" customFormat="1">
      <c r="B410" s="27"/>
      <c r="D410" s="132" t="s">
        <v>146</v>
      </c>
      <c r="F410" s="133" t="s">
        <v>734</v>
      </c>
      <c r="L410" s="27"/>
      <c r="M410" s="134"/>
      <c r="T410" s="48"/>
      <c r="AT410" s="15" t="s">
        <v>146</v>
      </c>
      <c r="AU410" s="15" t="s">
        <v>75</v>
      </c>
    </row>
    <row r="411" spans="2:65" s="1" customFormat="1" ht="24.3" customHeight="1">
      <c r="B411" s="118"/>
      <c r="C411" s="135" t="s">
        <v>735</v>
      </c>
      <c r="D411" s="135" t="s">
        <v>148</v>
      </c>
      <c r="E411" s="136" t="s">
        <v>736</v>
      </c>
      <c r="F411" s="137" t="s">
        <v>737</v>
      </c>
      <c r="G411" s="138" t="s">
        <v>402</v>
      </c>
      <c r="H411" s="139">
        <v>20</v>
      </c>
      <c r="I411" s="140"/>
      <c r="J411" s="140">
        <f>ROUND(I411*H411,2)</f>
        <v>0</v>
      </c>
      <c r="K411" s="141"/>
      <c r="L411" s="142"/>
      <c r="M411" s="143" t="s">
        <v>3</v>
      </c>
      <c r="N411" s="144" t="s">
        <v>37</v>
      </c>
      <c r="O411" s="128">
        <v>0</v>
      </c>
      <c r="P411" s="128">
        <f>O411*H411</f>
        <v>0</v>
      </c>
      <c r="Q411" s="128">
        <v>3.4000000000000002E-4</v>
      </c>
      <c r="R411" s="128">
        <f>Q411*H411</f>
        <v>6.8000000000000005E-3</v>
      </c>
      <c r="S411" s="128">
        <v>0</v>
      </c>
      <c r="T411" s="129">
        <f>S411*H411</f>
        <v>0</v>
      </c>
      <c r="AR411" s="130" t="s">
        <v>151</v>
      </c>
      <c r="AT411" s="130" t="s">
        <v>148</v>
      </c>
      <c r="AU411" s="130" t="s">
        <v>75</v>
      </c>
      <c r="AY411" s="15" t="s">
        <v>134</v>
      </c>
      <c r="BE411" s="131">
        <f>IF(N411="základní",J411,0)</f>
        <v>0</v>
      </c>
      <c r="BF411" s="131">
        <f>IF(N411="snížená",J411,0)</f>
        <v>0</v>
      </c>
      <c r="BG411" s="131">
        <f>IF(N411="zákl. přenesená",J411,0)</f>
        <v>0</v>
      </c>
      <c r="BH411" s="131">
        <f>IF(N411="sníž. přenesená",J411,0)</f>
        <v>0</v>
      </c>
      <c r="BI411" s="131">
        <f>IF(N411="nulová",J411,0)</f>
        <v>0</v>
      </c>
      <c r="BJ411" s="15" t="s">
        <v>73</v>
      </c>
      <c r="BK411" s="131">
        <f>ROUND(I411*H411,2)</f>
        <v>0</v>
      </c>
      <c r="BL411" s="15" t="s">
        <v>143</v>
      </c>
      <c r="BM411" s="130" t="s">
        <v>738</v>
      </c>
    </row>
    <row r="412" spans="2:65" s="1" customFormat="1" ht="44.3" customHeight="1">
      <c r="B412" s="118"/>
      <c r="C412" s="119" t="s">
        <v>739</v>
      </c>
      <c r="D412" s="119" t="s">
        <v>139</v>
      </c>
      <c r="E412" s="120" t="s">
        <v>740</v>
      </c>
      <c r="F412" s="121" t="s">
        <v>741</v>
      </c>
      <c r="G412" s="122" t="s">
        <v>402</v>
      </c>
      <c r="H412" s="123">
        <v>20</v>
      </c>
      <c r="I412" s="124"/>
      <c r="J412" s="124">
        <f>ROUND(I412*H412,2)</f>
        <v>0</v>
      </c>
      <c r="K412" s="125"/>
      <c r="L412" s="27"/>
      <c r="M412" s="126" t="s">
        <v>3</v>
      </c>
      <c r="N412" s="127" t="s">
        <v>37</v>
      </c>
      <c r="O412" s="128">
        <v>0.09</v>
      </c>
      <c r="P412" s="128">
        <f>O412*H412</f>
        <v>1.7999999999999998</v>
      </c>
      <c r="Q412" s="128">
        <v>0</v>
      </c>
      <c r="R412" s="128">
        <f>Q412*H412</f>
        <v>0</v>
      </c>
      <c r="S412" s="128">
        <v>0</v>
      </c>
      <c r="T412" s="129">
        <f>S412*H412</f>
        <v>0</v>
      </c>
      <c r="AR412" s="130" t="s">
        <v>143</v>
      </c>
      <c r="AT412" s="130" t="s">
        <v>139</v>
      </c>
      <c r="AU412" s="130" t="s">
        <v>75</v>
      </c>
      <c r="AY412" s="15" t="s">
        <v>134</v>
      </c>
      <c r="BE412" s="131">
        <f>IF(N412="základní",J412,0)</f>
        <v>0</v>
      </c>
      <c r="BF412" s="131">
        <f>IF(N412="snížená",J412,0)</f>
        <v>0</v>
      </c>
      <c r="BG412" s="131">
        <f>IF(N412="zákl. přenesená",J412,0)</f>
        <v>0</v>
      </c>
      <c r="BH412" s="131">
        <f>IF(N412="sníž. přenesená",J412,0)</f>
        <v>0</v>
      </c>
      <c r="BI412" s="131">
        <f>IF(N412="nulová",J412,0)</f>
        <v>0</v>
      </c>
      <c r="BJ412" s="15" t="s">
        <v>73</v>
      </c>
      <c r="BK412" s="131">
        <f>ROUND(I412*H412,2)</f>
        <v>0</v>
      </c>
      <c r="BL412" s="15" t="s">
        <v>143</v>
      </c>
      <c r="BM412" s="130" t="s">
        <v>742</v>
      </c>
    </row>
    <row r="413" spans="2:65" s="1" customFormat="1">
      <c r="B413" s="27"/>
      <c r="D413" s="132" t="s">
        <v>146</v>
      </c>
      <c r="F413" s="133" t="s">
        <v>743</v>
      </c>
      <c r="L413" s="27"/>
      <c r="M413" s="134"/>
      <c r="T413" s="48"/>
      <c r="AT413" s="15" t="s">
        <v>146</v>
      </c>
      <c r="AU413" s="15" t="s">
        <v>75</v>
      </c>
    </row>
    <row r="414" spans="2:65" s="1" customFormat="1" ht="24.3" customHeight="1">
      <c r="B414" s="118"/>
      <c r="C414" s="135" t="s">
        <v>744</v>
      </c>
      <c r="D414" s="135" t="s">
        <v>148</v>
      </c>
      <c r="E414" s="136" t="s">
        <v>745</v>
      </c>
      <c r="F414" s="137" t="s">
        <v>746</v>
      </c>
      <c r="G414" s="138" t="s">
        <v>402</v>
      </c>
      <c r="H414" s="139">
        <v>20</v>
      </c>
      <c r="I414" s="140"/>
      <c r="J414" s="140">
        <f>ROUND(I414*H414,2)</f>
        <v>0</v>
      </c>
      <c r="K414" s="141"/>
      <c r="L414" s="142"/>
      <c r="M414" s="143" t="s">
        <v>3</v>
      </c>
      <c r="N414" s="144" t="s">
        <v>37</v>
      </c>
      <c r="O414" s="128">
        <v>0</v>
      </c>
      <c r="P414" s="128">
        <f>O414*H414</f>
        <v>0</v>
      </c>
      <c r="Q414" s="128">
        <v>1.7000000000000001E-4</v>
      </c>
      <c r="R414" s="128">
        <f>Q414*H414</f>
        <v>3.4000000000000002E-3</v>
      </c>
      <c r="S414" s="128">
        <v>0</v>
      </c>
      <c r="T414" s="129">
        <f>S414*H414</f>
        <v>0</v>
      </c>
      <c r="AR414" s="130" t="s">
        <v>151</v>
      </c>
      <c r="AT414" s="130" t="s">
        <v>148</v>
      </c>
      <c r="AU414" s="130" t="s">
        <v>75</v>
      </c>
      <c r="AY414" s="15" t="s">
        <v>134</v>
      </c>
      <c r="BE414" s="131">
        <f>IF(N414="základní",J414,0)</f>
        <v>0</v>
      </c>
      <c r="BF414" s="131">
        <f>IF(N414="snížená",J414,0)</f>
        <v>0</v>
      </c>
      <c r="BG414" s="131">
        <f>IF(N414="zákl. přenesená",J414,0)</f>
        <v>0</v>
      </c>
      <c r="BH414" s="131">
        <f>IF(N414="sníž. přenesená",J414,0)</f>
        <v>0</v>
      </c>
      <c r="BI414" s="131">
        <f>IF(N414="nulová",J414,0)</f>
        <v>0</v>
      </c>
      <c r="BJ414" s="15" t="s">
        <v>73</v>
      </c>
      <c r="BK414" s="131">
        <f>ROUND(I414*H414,2)</f>
        <v>0</v>
      </c>
      <c r="BL414" s="15" t="s">
        <v>143</v>
      </c>
      <c r="BM414" s="130" t="s">
        <v>747</v>
      </c>
    </row>
    <row r="415" spans="2:65" s="1" customFormat="1" ht="44.3" customHeight="1">
      <c r="B415" s="118"/>
      <c r="C415" s="119" t="s">
        <v>748</v>
      </c>
      <c r="D415" s="119" t="s">
        <v>139</v>
      </c>
      <c r="E415" s="120" t="s">
        <v>749</v>
      </c>
      <c r="F415" s="121" t="s">
        <v>750</v>
      </c>
      <c r="G415" s="122" t="s">
        <v>142</v>
      </c>
      <c r="H415" s="123">
        <v>1</v>
      </c>
      <c r="I415" s="124"/>
      <c r="J415" s="124">
        <f>ROUND(I415*H415,2)</f>
        <v>0</v>
      </c>
      <c r="K415" s="125"/>
      <c r="L415" s="27"/>
      <c r="M415" s="126" t="s">
        <v>3</v>
      </c>
      <c r="N415" s="127" t="s">
        <v>37</v>
      </c>
      <c r="O415" s="128">
        <v>12.398</v>
      </c>
      <c r="P415" s="128">
        <f>O415*H415</f>
        <v>12.398</v>
      </c>
      <c r="Q415" s="128">
        <v>0</v>
      </c>
      <c r="R415" s="128">
        <f>Q415*H415</f>
        <v>0</v>
      </c>
      <c r="S415" s="128">
        <v>0</v>
      </c>
      <c r="T415" s="129">
        <f>S415*H415</f>
        <v>0</v>
      </c>
      <c r="AR415" s="130" t="s">
        <v>143</v>
      </c>
      <c r="AT415" s="130" t="s">
        <v>139</v>
      </c>
      <c r="AU415" s="130" t="s">
        <v>75</v>
      </c>
      <c r="AY415" s="15" t="s">
        <v>134</v>
      </c>
      <c r="BE415" s="131">
        <f>IF(N415="základní",J415,0)</f>
        <v>0</v>
      </c>
      <c r="BF415" s="131">
        <f>IF(N415="snížená",J415,0)</f>
        <v>0</v>
      </c>
      <c r="BG415" s="131">
        <f>IF(N415="zákl. přenesená",J415,0)</f>
        <v>0</v>
      </c>
      <c r="BH415" s="131">
        <f>IF(N415="sníž. přenesená",J415,0)</f>
        <v>0</v>
      </c>
      <c r="BI415" s="131">
        <f>IF(N415="nulová",J415,0)</f>
        <v>0</v>
      </c>
      <c r="BJ415" s="15" t="s">
        <v>73</v>
      </c>
      <c r="BK415" s="131">
        <f>ROUND(I415*H415,2)</f>
        <v>0</v>
      </c>
      <c r="BL415" s="15" t="s">
        <v>143</v>
      </c>
      <c r="BM415" s="130" t="s">
        <v>751</v>
      </c>
    </row>
    <row r="416" spans="2:65" s="1" customFormat="1">
      <c r="B416" s="27"/>
      <c r="D416" s="132" t="s">
        <v>146</v>
      </c>
      <c r="F416" s="133" t="s">
        <v>752</v>
      </c>
      <c r="L416" s="27"/>
      <c r="M416" s="134"/>
      <c r="T416" s="48"/>
      <c r="AT416" s="15" t="s">
        <v>146</v>
      </c>
      <c r="AU416" s="15" t="s">
        <v>75</v>
      </c>
    </row>
    <row r="417" spans="2:65" s="1" customFormat="1" ht="21.8" customHeight="1">
      <c r="B417" s="118"/>
      <c r="C417" s="119" t="s">
        <v>753</v>
      </c>
      <c r="D417" s="119" t="s">
        <v>139</v>
      </c>
      <c r="E417" s="120" t="s">
        <v>754</v>
      </c>
      <c r="F417" s="121" t="s">
        <v>755</v>
      </c>
      <c r="G417" s="122" t="s">
        <v>756</v>
      </c>
      <c r="H417" s="123">
        <v>4</v>
      </c>
      <c r="I417" s="124"/>
      <c r="J417" s="124">
        <f>ROUND(I417*H417,2)</f>
        <v>0</v>
      </c>
      <c r="K417" s="125"/>
      <c r="L417" s="27"/>
      <c r="M417" s="126" t="s">
        <v>3</v>
      </c>
      <c r="N417" s="127" t="s">
        <v>37</v>
      </c>
      <c r="O417" s="128">
        <v>0</v>
      </c>
      <c r="P417" s="128">
        <f>O417*H417</f>
        <v>0</v>
      </c>
      <c r="Q417" s="128">
        <v>0</v>
      </c>
      <c r="R417" s="128">
        <f>Q417*H417</f>
        <v>0</v>
      </c>
      <c r="S417" s="128">
        <v>0</v>
      </c>
      <c r="T417" s="129">
        <f>S417*H417</f>
        <v>0</v>
      </c>
      <c r="AR417" s="130" t="s">
        <v>143</v>
      </c>
      <c r="AT417" s="130" t="s">
        <v>139</v>
      </c>
      <c r="AU417" s="130" t="s">
        <v>75</v>
      </c>
      <c r="AY417" s="15" t="s">
        <v>134</v>
      </c>
      <c r="BE417" s="131">
        <f>IF(N417="základní",J417,0)</f>
        <v>0</v>
      </c>
      <c r="BF417" s="131">
        <f>IF(N417="snížená",J417,0)</f>
        <v>0</v>
      </c>
      <c r="BG417" s="131">
        <f>IF(N417="zákl. přenesená",J417,0)</f>
        <v>0</v>
      </c>
      <c r="BH417" s="131">
        <f>IF(N417="sníž. přenesená",J417,0)</f>
        <v>0</v>
      </c>
      <c r="BI417" s="131">
        <f>IF(N417="nulová",J417,0)</f>
        <v>0</v>
      </c>
      <c r="BJ417" s="15" t="s">
        <v>73</v>
      </c>
      <c r="BK417" s="131">
        <f>ROUND(I417*H417,2)</f>
        <v>0</v>
      </c>
      <c r="BL417" s="15" t="s">
        <v>143</v>
      </c>
      <c r="BM417" s="130" t="s">
        <v>757</v>
      </c>
    </row>
    <row r="418" spans="2:65" s="11" customFormat="1" ht="22.85" customHeight="1">
      <c r="B418" s="107"/>
      <c r="D418" s="108" t="s">
        <v>65</v>
      </c>
      <c r="E418" s="116" t="s">
        <v>758</v>
      </c>
      <c r="F418" s="116" t="s">
        <v>759</v>
      </c>
      <c r="J418" s="117">
        <f>BK418</f>
        <v>0</v>
      </c>
      <c r="L418" s="107"/>
      <c r="M418" s="111"/>
      <c r="P418" s="112">
        <f>SUM(P419:P423)</f>
        <v>105.9</v>
      </c>
      <c r="R418" s="112">
        <f>SUM(R419:R423)</f>
        <v>0</v>
      </c>
      <c r="T418" s="113">
        <f>SUM(T419:T423)</f>
        <v>0</v>
      </c>
      <c r="AR418" s="108" t="s">
        <v>159</v>
      </c>
      <c r="AT418" s="114" t="s">
        <v>65</v>
      </c>
      <c r="AU418" s="114" t="s">
        <v>73</v>
      </c>
      <c r="AY418" s="108" t="s">
        <v>134</v>
      </c>
      <c r="BK418" s="115">
        <f>SUM(BK419:BK423)</f>
        <v>0</v>
      </c>
    </row>
    <row r="419" spans="2:65" s="1" customFormat="1" ht="16.45" customHeight="1">
      <c r="B419" s="118"/>
      <c r="C419" s="119" t="s">
        <v>760</v>
      </c>
      <c r="D419" s="119" t="s">
        <v>139</v>
      </c>
      <c r="E419" s="120" t="s">
        <v>761</v>
      </c>
      <c r="F419" s="121" t="s">
        <v>762</v>
      </c>
      <c r="G419" s="122" t="s">
        <v>756</v>
      </c>
      <c r="H419" s="123">
        <v>12</v>
      </c>
      <c r="I419" s="124"/>
      <c r="J419" s="124">
        <f>ROUND(I419*H419,2)</f>
        <v>0</v>
      </c>
      <c r="K419" s="125"/>
      <c r="L419" s="27"/>
      <c r="M419" s="126" t="s">
        <v>3</v>
      </c>
      <c r="N419" s="127" t="s">
        <v>37</v>
      </c>
      <c r="O419" s="128">
        <v>2.5</v>
      </c>
      <c r="P419" s="128">
        <f>O419*H419</f>
        <v>30</v>
      </c>
      <c r="Q419" s="128">
        <v>0</v>
      </c>
      <c r="R419" s="128">
        <f>Q419*H419</f>
        <v>0</v>
      </c>
      <c r="S419" s="128">
        <v>0</v>
      </c>
      <c r="T419" s="129">
        <f>S419*H419</f>
        <v>0</v>
      </c>
      <c r="AR419" s="130" t="s">
        <v>143</v>
      </c>
      <c r="AT419" s="130" t="s">
        <v>139</v>
      </c>
      <c r="AU419" s="130" t="s">
        <v>75</v>
      </c>
      <c r="AY419" s="15" t="s">
        <v>134</v>
      </c>
      <c r="BE419" s="131">
        <f>IF(N419="základní",J419,0)</f>
        <v>0</v>
      </c>
      <c r="BF419" s="131">
        <f>IF(N419="snížená",J419,0)</f>
        <v>0</v>
      </c>
      <c r="BG419" s="131">
        <f>IF(N419="zákl. přenesená",J419,0)</f>
        <v>0</v>
      </c>
      <c r="BH419" s="131">
        <f>IF(N419="sníž. přenesená",J419,0)</f>
        <v>0</v>
      </c>
      <c r="BI419" s="131">
        <f>IF(N419="nulová",J419,0)</f>
        <v>0</v>
      </c>
      <c r="BJ419" s="15" t="s">
        <v>73</v>
      </c>
      <c r="BK419" s="131">
        <f>ROUND(I419*H419,2)</f>
        <v>0</v>
      </c>
      <c r="BL419" s="15" t="s">
        <v>143</v>
      </c>
      <c r="BM419" s="130" t="s">
        <v>763</v>
      </c>
    </row>
    <row r="420" spans="2:65" s="1" customFormat="1" ht="33.049999999999997" customHeight="1">
      <c r="B420" s="118"/>
      <c r="C420" s="119" t="s">
        <v>764</v>
      </c>
      <c r="D420" s="119" t="s">
        <v>139</v>
      </c>
      <c r="E420" s="120" t="s">
        <v>765</v>
      </c>
      <c r="F420" s="121" t="s">
        <v>766</v>
      </c>
      <c r="G420" s="122" t="s">
        <v>142</v>
      </c>
      <c r="H420" s="123">
        <v>1</v>
      </c>
      <c r="I420" s="124"/>
      <c r="J420" s="124">
        <f>ROUND(I420*H420,2)</f>
        <v>0</v>
      </c>
      <c r="K420" s="125"/>
      <c r="L420" s="27"/>
      <c r="M420" s="126" t="s">
        <v>3</v>
      </c>
      <c r="N420" s="127" t="s">
        <v>37</v>
      </c>
      <c r="O420" s="128">
        <v>2.2999999999999998</v>
      </c>
      <c r="P420" s="128">
        <f>O420*H420</f>
        <v>2.2999999999999998</v>
      </c>
      <c r="Q420" s="128">
        <v>0</v>
      </c>
      <c r="R420" s="128">
        <f>Q420*H420</f>
        <v>0</v>
      </c>
      <c r="S420" s="128">
        <v>0</v>
      </c>
      <c r="T420" s="129">
        <f>S420*H420</f>
        <v>0</v>
      </c>
      <c r="AR420" s="130" t="s">
        <v>143</v>
      </c>
      <c r="AT420" s="130" t="s">
        <v>139</v>
      </c>
      <c r="AU420" s="130" t="s">
        <v>75</v>
      </c>
      <c r="AY420" s="15" t="s">
        <v>134</v>
      </c>
      <c r="BE420" s="131">
        <f>IF(N420="základní",J420,0)</f>
        <v>0</v>
      </c>
      <c r="BF420" s="131">
        <f>IF(N420="snížená",J420,0)</f>
        <v>0</v>
      </c>
      <c r="BG420" s="131">
        <f>IF(N420="zákl. přenesená",J420,0)</f>
        <v>0</v>
      </c>
      <c r="BH420" s="131">
        <f>IF(N420="sníž. přenesená",J420,0)</f>
        <v>0</v>
      </c>
      <c r="BI420" s="131">
        <f>IF(N420="nulová",J420,0)</f>
        <v>0</v>
      </c>
      <c r="BJ420" s="15" t="s">
        <v>73</v>
      </c>
      <c r="BK420" s="131">
        <f>ROUND(I420*H420,2)</f>
        <v>0</v>
      </c>
      <c r="BL420" s="15" t="s">
        <v>143</v>
      </c>
      <c r="BM420" s="130" t="s">
        <v>767</v>
      </c>
    </row>
    <row r="421" spans="2:65" s="1" customFormat="1">
      <c r="B421" s="27"/>
      <c r="D421" s="132" t="s">
        <v>146</v>
      </c>
      <c r="F421" s="133" t="s">
        <v>768</v>
      </c>
      <c r="L421" s="27"/>
      <c r="M421" s="134"/>
      <c r="T421" s="48"/>
      <c r="AT421" s="15" t="s">
        <v>146</v>
      </c>
      <c r="AU421" s="15" t="s">
        <v>75</v>
      </c>
    </row>
    <row r="422" spans="2:65" s="1" customFormat="1" ht="24.3" customHeight="1">
      <c r="B422" s="118"/>
      <c r="C422" s="119" t="s">
        <v>769</v>
      </c>
      <c r="D422" s="119" t="s">
        <v>139</v>
      </c>
      <c r="E422" s="120" t="s">
        <v>770</v>
      </c>
      <c r="F422" s="121" t="s">
        <v>771</v>
      </c>
      <c r="G422" s="122" t="s">
        <v>756</v>
      </c>
      <c r="H422" s="123">
        <v>16</v>
      </c>
      <c r="I422" s="124"/>
      <c r="J422" s="124">
        <f>ROUND(I422*H422,2)</f>
        <v>0</v>
      </c>
      <c r="K422" s="125"/>
      <c r="L422" s="27"/>
      <c r="M422" s="126" t="s">
        <v>3</v>
      </c>
      <c r="N422" s="127" t="s">
        <v>37</v>
      </c>
      <c r="O422" s="128">
        <v>0.85</v>
      </c>
      <c r="P422" s="128">
        <f>O422*H422</f>
        <v>13.6</v>
      </c>
      <c r="Q422" s="128">
        <v>0</v>
      </c>
      <c r="R422" s="128">
        <f>Q422*H422</f>
        <v>0</v>
      </c>
      <c r="S422" s="128">
        <v>0</v>
      </c>
      <c r="T422" s="129">
        <f>S422*H422</f>
        <v>0</v>
      </c>
      <c r="AR422" s="130" t="s">
        <v>143</v>
      </c>
      <c r="AT422" s="130" t="s">
        <v>139</v>
      </c>
      <c r="AU422" s="130" t="s">
        <v>75</v>
      </c>
      <c r="AY422" s="15" t="s">
        <v>134</v>
      </c>
      <c r="BE422" s="131">
        <f>IF(N422="základní",J422,0)</f>
        <v>0</v>
      </c>
      <c r="BF422" s="131">
        <f>IF(N422="snížená",J422,0)</f>
        <v>0</v>
      </c>
      <c r="BG422" s="131">
        <f>IF(N422="zákl. přenesená",J422,0)</f>
        <v>0</v>
      </c>
      <c r="BH422" s="131">
        <f>IF(N422="sníž. přenesená",J422,0)</f>
        <v>0</v>
      </c>
      <c r="BI422" s="131">
        <f>IF(N422="nulová",J422,0)</f>
        <v>0</v>
      </c>
      <c r="BJ422" s="15" t="s">
        <v>73</v>
      </c>
      <c r="BK422" s="131">
        <f>ROUND(I422*H422,2)</f>
        <v>0</v>
      </c>
      <c r="BL422" s="15" t="s">
        <v>143</v>
      </c>
      <c r="BM422" s="130" t="s">
        <v>772</v>
      </c>
    </row>
    <row r="423" spans="2:65" s="1" customFormat="1" ht="16.45" customHeight="1">
      <c r="B423" s="118"/>
      <c r="C423" s="119" t="s">
        <v>773</v>
      </c>
      <c r="D423" s="119" t="s">
        <v>139</v>
      </c>
      <c r="E423" s="120" t="s">
        <v>774</v>
      </c>
      <c r="F423" s="121" t="s">
        <v>775</v>
      </c>
      <c r="G423" s="122" t="s">
        <v>756</v>
      </c>
      <c r="H423" s="123">
        <v>24</v>
      </c>
      <c r="I423" s="124"/>
      <c r="J423" s="124">
        <f>ROUND(I423*H423,2)</f>
        <v>0</v>
      </c>
      <c r="K423" s="125"/>
      <c r="L423" s="27"/>
      <c r="M423" s="126" t="s">
        <v>3</v>
      </c>
      <c r="N423" s="127" t="s">
        <v>37</v>
      </c>
      <c r="O423" s="128">
        <v>2.5</v>
      </c>
      <c r="P423" s="128">
        <f>O423*H423</f>
        <v>60</v>
      </c>
      <c r="Q423" s="128">
        <v>0</v>
      </c>
      <c r="R423" s="128">
        <f>Q423*H423</f>
        <v>0</v>
      </c>
      <c r="S423" s="128">
        <v>0</v>
      </c>
      <c r="T423" s="129">
        <f>S423*H423</f>
        <v>0</v>
      </c>
      <c r="AR423" s="130" t="s">
        <v>143</v>
      </c>
      <c r="AT423" s="130" t="s">
        <v>139</v>
      </c>
      <c r="AU423" s="130" t="s">
        <v>75</v>
      </c>
      <c r="AY423" s="15" t="s">
        <v>134</v>
      </c>
      <c r="BE423" s="131">
        <f>IF(N423="základní",J423,0)</f>
        <v>0</v>
      </c>
      <c r="BF423" s="131">
        <f>IF(N423="snížená",J423,0)</f>
        <v>0</v>
      </c>
      <c r="BG423" s="131">
        <f>IF(N423="zákl. přenesená",J423,0)</f>
        <v>0</v>
      </c>
      <c r="BH423" s="131">
        <f>IF(N423="sníž. přenesená",J423,0)</f>
        <v>0</v>
      </c>
      <c r="BI423" s="131">
        <f>IF(N423="nulová",J423,0)</f>
        <v>0</v>
      </c>
      <c r="BJ423" s="15" t="s">
        <v>73</v>
      </c>
      <c r="BK423" s="131">
        <f>ROUND(I423*H423,2)</f>
        <v>0</v>
      </c>
      <c r="BL423" s="15" t="s">
        <v>143</v>
      </c>
      <c r="BM423" s="130" t="s">
        <v>776</v>
      </c>
    </row>
    <row r="424" spans="2:65" s="11" customFormat="1" ht="22.85" customHeight="1">
      <c r="B424" s="107"/>
      <c r="D424" s="108" t="s">
        <v>65</v>
      </c>
      <c r="E424" s="116" t="s">
        <v>777</v>
      </c>
      <c r="F424" s="116" t="s">
        <v>778</v>
      </c>
      <c r="J424" s="117">
        <f>BK424</f>
        <v>0</v>
      </c>
      <c r="L424" s="107"/>
      <c r="M424" s="111"/>
      <c r="P424" s="112">
        <f>SUM(P425:P434)</f>
        <v>262.07799999999997</v>
      </c>
      <c r="R424" s="112">
        <f>SUM(R425:R434)</f>
        <v>0</v>
      </c>
      <c r="T424" s="113">
        <f>SUM(T425:T434)</f>
        <v>6.5811200000000003</v>
      </c>
      <c r="AR424" s="108" t="s">
        <v>73</v>
      </c>
      <c r="AT424" s="114" t="s">
        <v>65</v>
      </c>
      <c r="AU424" s="114" t="s">
        <v>73</v>
      </c>
      <c r="AY424" s="108" t="s">
        <v>134</v>
      </c>
      <c r="BK424" s="115">
        <f>SUM(BK425:BK434)</f>
        <v>0</v>
      </c>
    </row>
    <row r="425" spans="2:65" s="1" customFormat="1" ht="24.3" customHeight="1">
      <c r="B425" s="118"/>
      <c r="C425" s="119" t="s">
        <v>779</v>
      </c>
      <c r="D425" s="119" t="s">
        <v>139</v>
      </c>
      <c r="E425" s="120" t="s">
        <v>780</v>
      </c>
      <c r="F425" s="121" t="s">
        <v>781</v>
      </c>
      <c r="G425" s="122" t="s">
        <v>756</v>
      </c>
      <c r="H425" s="123">
        <v>8</v>
      </c>
      <c r="I425" s="124"/>
      <c r="J425" s="124">
        <f>ROUND(I425*H425,2)</f>
        <v>0</v>
      </c>
      <c r="K425" s="125"/>
      <c r="L425" s="27"/>
      <c r="M425" s="126" t="s">
        <v>3</v>
      </c>
      <c r="N425" s="127" t="s">
        <v>37</v>
      </c>
      <c r="O425" s="128">
        <v>0.2</v>
      </c>
      <c r="P425" s="128">
        <f>O425*H425</f>
        <v>1.6</v>
      </c>
      <c r="Q425" s="128">
        <v>0</v>
      </c>
      <c r="R425" s="128">
        <f>Q425*H425</f>
        <v>0</v>
      </c>
      <c r="S425" s="128">
        <v>1.3999999999999999E-4</v>
      </c>
      <c r="T425" s="129">
        <f>S425*H425</f>
        <v>1.1199999999999999E-3</v>
      </c>
      <c r="AR425" s="130" t="s">
        <v>143</v>
      </c>
      <c r="AT425" s="130" t="s">
        <v>139</v>
      </c>
      <c r="AU425" s="130" t="s">
        <v>75</v>
      </c>
      <c r="AY425" s="15" t="s">
        <v>134</v>
      </c>
      <c r="BE425" s="131">
        <f>IF(N425="základní",J425,0)</f>
        <v>0</v>
      </c>
      <c r="BF425" s="131">
        <f>IF(N425="snížená",J425,0)</f>
        <v>0</v>
      </c>
      <c r="BG425" s="131">
        <f>IF(N425="zákl. přenesená",J425,0)</f>
        <v>0</v>
      </c>
      <c r="BH425" s="131">
        <f>IF(N425="sníž. přenesená",J425,0)</f>
        <v>0</v>
      </c>
      <c r="BI425" s="131">
        <f>IF(N425="nulová",J425,0)</f>
        <v>0</v>
      </c>
      <c r="BJ425" s="15" t="s">
        <v>73</v>
      </c>
      <c r="BK425" s="131">
        <f>ROUND(I425*H425,2)</f>
        <v>0</v>
      </c>
      <c r="BL425" s="15" t="s">
        <v>143</v>
      </c>
      <c r="BM425" s="130" t="s">
        <v>782</v>
      </c>
    </row>
    <row r="426" spans="2:65" s="1" customFormat="1">
      <c r="B426" s="27"/>
      <c r="D426" s="132" t="s">
        <v>146</v>
      </c>
      <c r="F426" s="133" t="s">
        <v>783</v>
      </c>
      <c r="L426" s="27"/>
      <c r="M426" s="134"/>
      <c r="T426" s="48"/>
      <c r="AT426" s="15" t="s">
        <v>146</v>
      </c>
      <c r="AU426" s="15" t="s">
        <v>75</v>
      </c>
    </row>
    <row r="427" spans="2:65" s="1" customFormat="1" ht="76.400000000000006" customHeight="1">
      <c r="B427" s="118"/>
      <c r="C427" s="135" t="s">
        <v>784</v>
      </c>
      <c r="D427" s="135" t="s">
        <v>148</v>
      </c>
      <c r="E427" s="136" t="s">
        <v>785</v>
      </c>
      <c r="F427" s="137" t="s">
        <v>786</v>
      </c>
      <c r="G427" s="138" t="s">
        <v>787</v>
      </c>
      <c r="H427" s="139">
        <v>1</v>
      </c>
      <c r="I427" s="140"/>
      <c r="J427" s="140">
        <f>ROUND(I427*H427,2)</f>
        <v>0</v>
      </c>
      <c r="K427" s="141"/>
      <c r="L427" s="142"/>
      <c r="M427" s="143" t="s">
        <v>3</v>
      </c>
      <c r="N427" s="144" t="s">
        <v>37</v>
      </c>
      <c r="O427" s="128">
        <v>0</v>
      </c>
      <c r="P427" s="128">
        <f>O427*H427</f>
        <v>0</v>
      </c>
      <c r="Q427" s="128">
        <v>0</v>
      </c>
      <c r="R427" s="128">
        <f>Q427*H427</f>
        <v>0</v>
      </c>
      <c r="S427" s="128">
        <v>0</v>
      </c>
      <c r="T427" s="129">
        <f>S427*H427</f>
        <v>0</v>
      </c>
      <c r="AR427" s="130" t="s">
        <v>788</v>
      </c>
      <c r="AT427" s="130" t="s">
        <v>148</v>
      </c>
      <c r="AU427" s="130" t="s">
        <v>75</v>
      </c>
      <c r="AY427" s="15" t="s">
        <v>134</v>
      </c>
      <c r="BE427" s="131">
        <f>IF(N427="základní",J427,0)</f>
        <v>0</v>
      </c>
      <c r="BF427" s="131">
        <f>IF(N427="snížená",J427,0)</f>
        <v>0</v>
      </c>
      <c r="BG427" s="131">
        <f>IF(N427="zákl. přenesená",J427,0)</f>
        <v>0</v>
      </c>
      <c r="BH427" s="131">
        <f>IF(N427="sníž. přenesená",J427,0)</f>
        <v>0</v>
      </c>
      <c r="BI427" s="131">
        <f>IF(N427="nulová",J427,0)</f>
        <v>0</v>
      </c>
      <c r="BJ427" s="15" t="s">
        <v>73</v>
      </c>
      <c r="BK427" s="131">
        <f>ROUND(I427*H427,2)</f>
        <v>0</v>
      </c>
      <c r="BL427" s="15" t="s">
        <v>788</v>
      </c>
      <c r="BM427" s="130" t="s">
        <v>789</v>
      </c>
    </row>
    <row r="428" spans="2:65" s="1" customFormat="1" ht="24.3" customHeight="1">
      <c r="B428" s="118"/>
      <c r="C428" s="119" t="s">
        <v>790</v>
      </c>
      <c r="D428" s="119" t="s">
        <v>139</v>
      </c>
      <c r="E428" s="120" t="s">
        <v>791</v>
      </c>
      <c r="F428" s="121" t="s">
        <v>792</v>
      </c>
      <c r="G428" s="122" t="s">
        <v>402</v>
      </c>
      <c r="H428" s="123">
        <v>470</v>
      </c>
      <c r="I428" s="124"/>
      <c r="J428" s="124">
        <f>ROUND(I428*H428,2)</f>
        <v>0</v>
      </c>
      <c r="K428" s="125"/>
      <c r="L428" s="27"/>
      <c r="M428" s="126" t="s">
        <v>3</v>
      </c>
      <c r="N428" s="127" t="s">
        <v>37</v>
      </c>
      <c r="O428" s="128">
        <v>0.48299999999999998</v>
      </c>
      <c r="P428" s="128">
        <f>O428*H428</f>
        <v>227.01</v>
      </c>
      <c r="Q428" s="128">
        <v>0</v>
      </c>
      <c r="R428" s="128">
        <f>Q428*H428</f>
        <v>0</v>
      </c>
      <c r="S428" s="128">
        <v>1.4E-2</v>
      </c>
      <c r="T428" s="129">
        <f>S428*H428</f>
        <v>6.58</v>
      </c>
      <c r="AR428" s="130" t="s">
        <v>159</v>
      </c>
      <c r="AT428" s="130" t="s">
        <v>139</v>
      </c>
      <c r="AU428" s="130" t="s">
        <v>75</v>
      </c>
      <c r="AY428" s="15" t="s">
        <v>134</v>
      </c>
      <c r="BE428" s="131">
        <f>IF(N428="základní",J428,0)</f>
        <v>0</v>
      </c>
      <c r="BF428" s="131">
        <f>IF(N428="snížená",J428,0)</f>
        <v>0</v>
      </c>
      <c r="BG428" s="131">
        <f>IF(N428="zákl. přenesená",J428,0)</f>
        <v>0</v>
      </c>
      <c r="BH428" s="131">
        <f>IF(N428="sníž. přenesená",J428,0)</f>
        <v>0</v>
      </c>
      <c r="BI428" s="131">
        <f>IF(N428="nulová",J428,0)</f>
        <v>0</v>
      </c>
      <c r="BJ428" s="15" t="s">
        <v>73</v>
      </c>
      <c r="BK428" s="131">
        <f>ROUND(I428*H428,2)</f>
        <v>0</v>
      </c>
      <c r="BL428" s="15" t="s">
        <v>159</v>
      </c>
      <c r="BM428" s="130" t="s">
        <v>793</v>
      </c>
    </row>
    <row r="429" spans="2:65" s="12" customFormat="1">
      <c r="B429" s="145"/>
      <c r="D429" s="146" t="s">
        <v>153</v>
      </c>
      <c r="E429" s="147" t="s">
        <v>3</v>
      </c>
      <c r="F429" s="148" t="s">
        <v>794</v>
      </c>
      <c r="H429" s="149">
        <v>470</v>
      </c>
      <c r="L429" s="145"/>
      <c r="M429" s="150"/>
      <c r="T429" s="151"/>
      <c r="AT429" s="147" t="s">
        <v>153</v>
      </c>
      <c r="AU429" s="147" t="s">
        <v>75</v>
      </c>
      <c r="AV429" s="12" t="s">
        <v>75</v>
      </c>
      <c r="AW429" s="12" t="s">
        <v>28</v>
      </c>
      <c r="AX429" s="12" t="s">
        <v>73</v>
      </c>
      <c r="AY429" s="147" t="s">
        <v>134</v>
      </c>
    </row>
    <row r="430" spans="2:65" s="1" customFormat="1" ht="24.3" customHeight="1">
      <c r="B430" s="118"/>
      <c r="C430" s="135" t="s">
        <v>795</v>
      </c>
      <c r="D430" s="135" t="s">
        <v>148</v>
      </c>
      <c r="E430" s="136" t="s">
        <v>796</v>
      </c>
      <c r="F430" s="137" t="s">
        <v>797</v>
      </c>
      <c r="G430" s="138" t="s">
        <v>787</v>
      </c>
      <c r="H430" s="139">
        <v>1</v>
      </c>
      <c r="I430" s="140"/>
      <c r="J430" s="140">
        <f>ROUND(I430*H430,2)</f>
        <v>0</v>
      </c>
      <c r="K430" s="141"/>
      <c r="L430" s="142"/>
      <c r="M430" s="143" t="s">
        <v>3</v>
      </c>
      <c r="N430" s="144" t="s">
        <v>37</v>
      </c>
      <c r="O430" s="128">
        <v>0</v>
      </c>
      <c r="P430" s="128">
        <f>O430*H430</f>
        <v>0</v>
      </c>
      <c r="Q430" s="128">
        <v>0</v>
      </c>
      <c r="R430" s="128">
        <f>Q430*H430</f>
        <v>0</v>
      </c>
      <c r="S430" s="128">
        <v>0</v>
      </c>
      <c r="T430" s="129">
        <f>S430*H430</f>
        <v>0</v>
      </c>
      <c r="AR430" s="130" t="s">
        <v>788</v>
      </c>
      <c r="AT430" s="130" t="s">
        <v>148</v>
      </c>
      <c r="AU430" s="130" t="s">
        <v>75</v>
      </c>
      <c r="AY430" s="15" t="s">
        <v>134</v>
      </c>
      <c r="BE430" s="131">
        <f>IF(N430="základní",J430,0)</f>
        <v>0</v>
      </c>
      <c r="BF430" s="131">
        <f>IF(N430="snížená",J430,0)</f>
        <v>0</v>
      </c>
      <c r="BG430" s="131">
        <f>IF(N430="zákl. přenesená",J430,0)</f>
        <v>0</v>
      </c>
      <c r="BH430" s="131">
        <f>IF(N430="sníž. přenesená",J430,0)</f>
        <v>0</v>
      </c>
      <c r="BI430" s="131">
        <f>IF(N430="nulová",J430,0)</f>
        <v>0</v>
      </c>
      <c r="BJ430" s="15" t="s">
        <v>73</v>
      </c>
      <c r="BK430" s="131">
        <f>ROUND(I430*H430,2)</f>
        <v>0</v>
      </c>
      <c r="BL430" s="15" t="s">
        <v>788</v>
      </c>
      <c r="BM430" s="130" t="s">
        <v>798</v>
      </c>
    </row>
    <row r="431" spans="2:65" s="1" customFormat="1" ht="44.3" customHeight="1">
      <c r="B431" s="118"/>
      <c r="C431" s="119" t="s">
        <v>799</v>
      </c>
      <c r="D431" s="119" t="s">
        <v>139</v>
      </c>
      <c r="E431" s="120" t="s">
        <v>800</v>
      </c>
      <c r="F431" s="121" t="s">
        <v>801</v>
      </c>
      <c r="G431" s="122" t="s">
        <v>707</v>
      </c>
      <c r="H431" s="123">
        <v>5</v>
      </c>
      <c r="I431" s="124"/>
      <c r="J431" s="124">
        <f>ROUND(I431*H431,2)</f>
        <v>0</v>
      </c>
      <c r="K431" s="125"/>
      <c r="L431" s="27"/>
      <c r="M431" s="126" t="s">
        <v>3</v>
      </c>
      <c r="N431" s="127" t="s">
        <v>37</v>
      </c>
      <c r="O431" s="128">
        <v>4.0919999999999996</v>
      </c>
      <c r="P431" s="128">
        <f>O431*H431</f>
        <v>20.459999999999997</v>
      </c>
      <c r="Q431" s="128">
        <v>0</v>
      </c>
      <c r="R431" s="128">
        <f>Q431*H431</f>
        <v>0</v>
      </c>
      <c r="S431" s="128">
        <v>0</v>
      </c>
      <c r="T431" s="129">
        <f>S431*H431</f>
        <v>0</v>
      </c>
      <c r="AR431" s="130" t="s">
        <v>143</v>
      </c>
      <c r="AT431" s="130" t="s">
        <v>139</v>
      </c>
      <c r="AU431" s="130" t="s">
        <v>75</v>
      </c>
      <c r="AY431" s="15" t="s">
        <v>134</v>
      </c>
      <c r="BE431" s="131">
        <f>IF(N431="základní",J431,0)</f>
        <v>0</v>
      </c>
      <c r="BF431" s="131">
        <f>IF(N431="snížená",J431,0)</f>
        <v>0</v>
      </c>
      <c r="BG431" s="131">
        <f>IF(N431="zákl. přenesená",J431,0)</f>
        <v>0</v>
      </c>
      <c r="BH431" s="131">
        <f>IF(N431="sníž. přenesená",J431,0)</f>
        <v>0</v>
      </c>
      <c r="BI431" s="131">
        <f>IF(N431="nulová",J431,0)</f>
        <v>0</v>
      </c>
      <c r="BJ431" s="15" t="s">
        <v>73</v>
      </c>
      <c r="BK431" s="131">
        <f>ROUND(I431*H431,2)</f>
        <v>0</v>
      </c>
      <c r="BL431" s="15" t="s">
        <v>143</v>
      </c>
      <c r="BM431" s="130" t="s">
        <v>802</v>
      </c>
    </row>
    <row r="432" spans="2:65" s="1" customFormat="1">
      <c r="B432" s="27"/>
      <c r="D432" s="132" t="s">
        <v>146</v>
      </c>
      <c r="F432" s="133" t="s">
        <v>803</v>
      </c>
      <c r="L432" s="27"/>
      <c r="M432" s="134"/>
      <c r="T432" s="48"/>
      <c r="AT432" s="15" t="s">
        <v>146</v>
      </c>
      <c r="AU432" s="15" t="s">
        <v>75</v>
      </c>
    </row>
    <row r="433" spans="2:65" s="1" customFormat="1" ht="49.15" customHeight="1">
      <c r="B433" s="118"/>
      <c r="C433" s="119" t="s">
        <v>804</v>
      </c>
      <c r="D433" s="119" t="s">
        <v>139</v>
      </c>
      <c r="E433" s="120" t="s">
        <v>805</v>
      </c>
      <c r="F433" s="121" t="s">
        <v>806</v>
      </c>
      <c r="G433" s="122" t="s">
        <v>707</v>
      </c>
      <c r="H433" s="123">
        <v>3</v>
      </c>
      <c r="I433" s="124"/>
      <c r="J433" s="124">
        <f>ROUND(I433*H433,2)</f>
        <v>0</v>
      </c>
      <c r="K433" s="125"/>
      <c r="L433" s="27"/>
      <c r="M433" s="126" t="s">
        <v>3</v>
      </c>
      <c r="N433" s="127" t="s">
        <v>37</v>
      </c>
      <c r="O433" s="128">
        <v>4.3360000000000003</v>
      </c>
      <c r="P433" s="128">
        <f>O433*H433</f>
        <v>13.008000000000001</v>
      </c>
      <c r="Q433" s="128">
        <v>0</v>
      </c>
      <c r="R433" s="128">
        <f>Q433*H433</f>
        <v>0</v>
      </c>
      <c r="S433" s="128">
        <v>0</v>
      </c>
      <c r="T433" s="129">
        <f>S433*H433</f>
        <v>0</v>
      </c>
      <c r="AR433" s="130" t="s">
        <v>143</v>
      </c>
      <c r="AT433" s="130" t="s">
        <v>139</v>
      </c>
      <c r="AU433" s="130" t="s">
        <v>75</v>
      </c>
      <c r="AY433" s="15" t="s">
        <v>134</v>
      </c>
      <c r="BE433" s="131">
        <f>IF(N433="základní",J433,0)</f>
        <v>0</v>
      </c>
      <c r="BF433" s="131">
        <f>IF(N433="snížená",J433,0)</f>
        <v>0</v>
      </c>
      <c r="BG433" s="131">
        <f>IF(N433="zákl. přenesená",J433,0)</f>
        <v>0</v>
      </c>
      <c r="BH433" s="131">
        <f>IF(N433="sníž. přenesená",J433,0)</f>
        <v>0</v>
      </c>
      <c r="BI433" s="131">
        <f>IF(N433="nulová",J433,0)</f>
        <v>0</v>
      </c>
      <c r="BJ433" s="15" t="s">
        <v>73</v>
      </c>
      <c r="BK433" s="131">
        <f>ROUND(I433*H433,2)</f>
        <v>0</v>
      </c>
      <c r="BL433" s="15" t="s">
        <v>143</v>
      </c>
      <c r="BM433" s="130" t="s">
        <v>807</v>
      </c>
    </row>
    <row r="434" spans="2:65" s="1" customFormat="1">
      <c r="B434" s="27"/>
      <c r="D434" s="132" t="s">
        <v>146</v>
      </c>
      <c r="F434" s="133" t="s">
        <v>808</v>
      </c>
      <c r="L434" s="27"/>
      <c r="M434" s="134"/>
      <c r="T434" s="48"/>
      <c r="AT434" s="15" t="s">
        <v>146</v>
      </c>
      <c r="AU434" s="15" t="s">
        <v>75</v>
      </c>
    </row>
    <row r="435" spans="2:65" s="11" customFormat="1" ht="22.85" customHeight="1">
      <c r="B435" s="107"/>
      <c r="D435" s="108" t="s">
        <v>65</v>
      </c>
      <c r="E435" s="116" t="s">
        <v>809</v>
      </c>
      <c r="F435" s="116" t="s">
        <v>810</v>
      </c>
      <c r="J435" s="117">
        <f>BK435</f>
        <v>0</v>
      </c>
      <c r="L435" s="107"/>
      <c r="M435" s="111"/>
      <c r="P435" s="112">
        <f>P436+P445</f>
        <v>18.5</v>
      </c>
      <c r="R435" s="112">
        <f>R436+R445</f>
        <v>8.0599999999999995E-3</v>
      </c>
      <c r="T435" s="113">
        <f>T436+T445</f>
        <v>0</v>
      </c>
      <c r="AR435" s="108" t="s">
        <v>73</v>
      </c>
      <c r="AT435" s="114" t="s">
        <v>65</v>
      </c>
      <c r="AU435" s="114" t="s">
        <v>73</v>
      </c>
      <c r="AY435" s="108" t="s">
        <v>134</v>
      </c>
      <c r="BK435" s="115">
        <f>BK436+BK445</f>
        <v>0</v>
      </c>
    </row>
    <row r="436" spans="2:65" s="11" customFormat="1" ht="20.85" customHeight="1">
      <c r="B436" s="107"/>
      <c r="D436" s="108" t="s">
        <v>65</v>
      </c>
      <c r="E436" s="116" t="s">
        <v>811</v>
      </c>
      <c r="F436" s="116" t="s">
        <v>812</v>
      </c>
      <c r="J436" s="117">
        <f>BK436</f>
        <v>0</v>
      </c>
      <c r="L436" s="107"/>
      <c r="M436" s="111"/>
      <c r="P436" s="112">
        <f>SUM(P437:P444)</f>
        <v>1.5</v>
      </c>
      <c r="R436" s="112">
        <f>SUM(R437:R444)</f>
        <v>6.0000000000000008E-5</v>
      </c>
      <c r="T436" s="113">
        <f>SUM(T437:T444)</f>
        <v>0</v>
      </c>
      <c r="AR436" s="108" t="s">
        <v>73</v>
      </c>
      <c r="AT436" s="114" t="s">
        <v>65</v>
      </c>
      <c r="AU436" s="114" t="s">
        <v>75</v>
      </c>
      <c r="AY436" s="108" t="s">
        <v>134</v>
      </c>
      <c r="BK436" s="115">
        <f>SUM(BK437:BK444)</f>
        <v>0</v>
      </c>
    </row>
    <row r="437" spans="2:65" s="1" customFormat="1" ht="24.3" customHeight="1">
      <c r="B437" s="118"/>
      <c r="C437" s="119" t="s">
        <v>813</v>
      </c>
      <c r="D437" s="119" t="s">
        <v>139</v>
      </c>
      <c r="E437" s="120" t="s">
        <v>814</v>
      </c>
      <c r="F437" s="121" t="s">
        <v>815</v>
      </c>
      <c r="G437" s="122" t="s">
        <v>142</v>
      </c>
      <c r="H437" s="123">
        <v>3</v>
      </c>
      <c r="I437" s="124"/>
      <c r="J437" s="124">
        <f>ROUND(I437*H437,2)</f>
        <v>0</v>
      </c>
      <c r="K437" s="125"/>
      <c r="L437" s="27"/>
      <c r="M437" s="126" t="s">
        <v>3</v>
      </c>
      <c r="N437" s="127" t="s">
        <v>37</v>
      </c>
      <c r="O437" s="128">
        <v>0.5</v>
      </c>
      <c r="P437" s="128">
        <f>O437*H437</f>
        <v>1.5</v>
      </c>
      <c r="Q437" s="128">
        <v>0</v>
      </c>
      <c r="R437" s="128">
        <f>Q437*H437</f>
        <v>0</v>
      </c>
      <c r="S437" s="128">
        <v>0</v>
      </c>
      <c r="T437" s="129">
        <f>S437*H437</f>
        <v>0</v>
      </c>
      <c r="AR437" s="130" t="s">
        <v>143</v>
      </c>
      <c r="AT437" s="130" t="s">
        <v>139</v>
      </c>
      <c r="AU437" s="130" t="s">
        <v>144</v>
      </c>
      <c r="AY437" s="15" t="s">
        <v>134</v>
      </c>
      <c r="BE437" s="131">
        <f>IF(N437="základní",J437,0)</f>
        <v>0</v>
      </c>
      <c r="BF437" s="131">
        <f>IF(N437="snížená",J437,0)</f>
        <v>0</v>
      </c>
      <c r="BG437" s="131">
        <f>IF(N437="zákl. přenesená",J437,0)</f>
        <v>0</v>
      </c>
      <c r="BH437" s="131">
        <f>IF(N437="sníž. přenesená",J437,0)</f>
        <v>0</v>
      </c>
      <c r="BI437" s="131">
        <f>IF(N437="nulová",J437,0)</f>
        <v>0</v>
      </c>
      <c r="BJ437" s="15" t="s">
        <v>73</v>
      </c>
      <c r="BK437" s="131">
        <f>ROUND(I437*H437,2)</f>
        <v>0</v>
      </c>
      <c r="BL437" s="15" t="s">
        <v>143</v>
      </c>
      <c r="BM437" s="130" t="s">
        <v>816</v>
      </c>
    </row>
    <row r="438" spans="2:65" s="1" customFormat="1">
      <c r="B438" s="27"/>
      <c r="D438" s="132" t="s">
        <v>146</v>
      </c>
      <c r="F438" s="133" t="s">
        <v>817</v>
      </c>
      <c r="L438" s="27"/>
      <c r="M438" s="134"/>
      <c r="T438" s="48"/>
      <c r="AT438" s="15" t="s">
        <v>146</v>
      </c>
      <c r="AU438" s="15" t="s">
        <v>144</v>
      </c>
    </row>
    <row r="439" spans="2:65" s="1" customFormat="1" ht="16.45" customHeight="1">
      <c r="B439" s="118"/>
      <c r="C439" s="119" t="s">
        <v>818</v>
      </c>
      <c r="D439" s="119" t="s">
        <v>139</v>
      </c>
      <c r="E439" s="120" t="s">
        <v>819</v>
      </c>
      <c r="F439" s="121" t="s">
        <v>820</v>
      </c>
      <c r="G439" s="122" t="s">
        <v>142</v>
      </c>
      <c r="H439" s="123">
        <v>6</v>
      </c>
      <c r="I439" s="124"/>
      <c r="J439" s="124">
        <f>ROUND(I439*H439,2)</f>
        <v>0</v>
      </c>
      <c r="K439" s="125"/>
      <c r="L439" s="27"/>
      <c r="M439" s="126" t="s">
        <v>3</v>
      </c>
      <c r="N439" s="127" t="s">
        <v>37</v>
      </c>
      <c r="O439" s="128">
        <v>0</v>
      </c>
      <c r="P439" s="128">
        <f>O439*H439</f>
        <v>0</v>
      </c>
      <c r="Q439" s="128">
        <v>0</v>
      </c>
      <c r="R439" s="128">
        <f>Q439*H439</f>
        <v>0</v>
      </c>
      <c r="S439" s="128">
        <v>0</v>
      </c>
      <c r="T439" s="129">
        <f>S439*H439</f>
        <v>0</v>
      </c>
      <c r="AR439" s="130" t="s">
        <v>143</v>
      </c>
      <c r="AT439" s="130" t="s">
        <v>139</v>
      </c>
      <c r="AU439" s="130" t="s">
        <v>144</v>
      </c>
      <c r="AY439" s="15" t="s">
        <v>134</v>
      </c>
      <c r="BE439" s="131">
        <f>IF(N439="základní",J439,0)</f>
        <v>0</v>
      </c>
      <c r="BF439" s="131">
        <f>IF(N439="snížená",J439,0)</f>
        <v>0</v>
      </c>
      <c r="BG439" s="131">
        <f>IF(N439="zákl. přenesená",J439,0)</f>
        <v>0</v>
      </c>
      <c r="BH439" s="131">
        <f>IF(N439="sníž. přenesená",J439,0)</f>
        <v>0</v>
      </c>
      <c r="BI439" s="131">
        <f>IF(N439="nulová",J439,0)</f>
        <v>0</v>
      </c>
      <c r="BJ439" s="15" t="s">
        <v>73</v>
      </c>
      <c r="BK439" s="131">
        <f>ROUND(I439*H439,2)</f>
        <v>0</v>
      </c>
      <c r="BL439" s="15" t="s">
        <v>143</v>
      </c>
      <c r="BM439" s="130" t="s">
        <v>821</v>
      </c>
    </row>
    <row r="440" spans="2:65" s="1" customFormat="1" ht="16.45" customHeight="1">
      <c r="B440" s="118"/>
      <c r="C440" s="119" t="s">
        <v>822</v>
      </c>
      <c r="D440" s="119" t="s">
        <v>139</v>
      </c>
      <c r="E440" s="120" t="s">
        <v>823</v>
      </c>
      <c r="F440" s="121" t="s">
        <v>824</v>
      </c>
      <c r="G440" s="122" t="s">
        <v>142</v>
      </c>
      <c r="H440" s="123">
        <v>3</v>
      </c>
      <c r="I440" s="124"/>
      <c r="J440" s="124">
        <f>ROUND(I440*H440,2)</f>
        <v>0</v>
      </c>
      <c r="K440" s="125"/>
      <c r="L440" s="27"/>
      <c r="M440" s="126" t="s">
        <v>3</v>
      </c>
      <c r="N440" s="127" t="s">
        <v>37</v>
      </c>
      <c r="O440" s="128">
        <v>0</v>
      </c>
      <c r="P440" s="128">
        <f>O440*H440</f>
        <v>0</v>
      </c>
      <c r="Q440" s="128">
        <v>0</v>
      </c>
      <c r="R440" s="128">
        <f>Q440*H440</f>
        <v>0</v>
      </c>
      <c r="S440" s="128">
        <v>0</v>
      </c>
      <c r="T440" s="129">
        <f>S440*H440</f>
        <v>0</v>
      </c>
      <c r="AR440" s="130" t="s">
        <v>143</v>
      </c>
      <c r="AT440" s="130" t="s">
        <v>139</v>
      </c>
      <c r="AU440" s="130" t="s">
        <v>144</v>
      </c>
      <c r="AY440" s="15" t="s">
        <v>134</v>
      </c>
      <c r="BE440" s="131">
        <f>IF(N440="základní",J440,0)</f>
        <v>0</v>
      </c>
      <c r="BF440" s="131">
        <f>IF(N440="snížená",J440,0)</f>
        <v>0</v>
      </c>
      <c r="BG440" s="131">
        <f>IF(N440="zákl. přenesená",J440,0)</f>
        <v>0</v>
      </c>
      <c r="BH440" s="131">
        <f>IF(N440="sníž. přenesená",J440,0)</f>
        <v>0</v>
      </c>
      <c r="BI440" s="131">
        <f>IF(N440="nulová",J440,0)</f>
        <v>0</v>
      </c>
      <c r="BJ440" s="15" t="s">
        <v>73</v>
      </c>
      <c r="BK440" s="131">
        <f>ROUND(I440*H440,2)</f>
        <v>0</v>
      </c>
      <c r="BL440" s="15" t="s">
        <v>143</v>
      </c>
      <c r="BM440" s="130" t="s">
        <v>825</v>
      </c>
    </row>
    <row r="441" spans="2:65" s="1" customFormat="1" ht="16.45" customHeight="1">
      <c r="B441" s="118"/>
      <c r="C441" s="135" t="s">
        <v>826</v>
      </c>
      <c r="D441" s="135" t="s">
        <v>148</v>
      </c>
      <c r="E441" s="136" t="s">
        <v>827</v>
      </c>
      <c r="F441" s="137" t="s">
        <v>828</v>
      </c>
      <c r="G441" s="138" t="s">
        <v>142</v>
      </c>
      <c r="H441" s="139">
        <v>3</v>
      </c>
      <c r="I441" s="140"/>
      <c r="J441" s="140">
        <f>ROUND(I441*H441,2)</f>
        <v>0</v>
      </c>
      <c r="K441" s="141"/>
      <c r="L441" s="142"/>
      <c r="M441" s="143" t="s">
        <v>3</v>
      </c>
      <c r="N441" s="144" t="s">
        <v>37</v>
      </c>
      <c r="O441" s="128">
        <v>0</v>
      </c>
      <c r="P441" s="128">
        <f>O441*H441</f>
        <v>0</v>
      </c>
      <c r="Q441" s="128">
        <v>2.0000000000000002E-5</v>
      </c>
      <c r="R441" s="128">
        <f>Q441*H441</f>
        <v>6.0000000000000008E-5</v>
      </c>
      <c r="S441" s="128">
        <v>0</v>
      </c>
      <c r="T441" s="129">
        <f>S441*H441</f>
        <v>0</v>
      </c>
      <c r="AR441" s="130" t="s">
        <v>151</v>
      </c>
      <c r="AT441" s="130" t="s">
        <v>148</v>
      </c>
      <c r="AU441" s="130" t="s">
        <v>144</v>
      </c>
      <c r="AY441" s="15" t="s">
        <v>134</v>
      </c>
      <c r="BE441" s="131">
        <f>IF(N441="základní",J441,0)</f>
        <v>0</v>
      </c>
      <c r="BF441" s="131">
        <f>IF(N441="snížená",J441,0)</f>
        <v>0</v>
      </c>
      <c r="BG441" s="131">
        <f>IF(N441="zákl. přenesená",J441,0)</f>
        <v>0</v>
      </c>
      <c r="BH441" s="131">
        <f>IF(N441="sníž. přenesená",J441,0)</f>
        <v>0</v>
      </c>
      <c r="BI441" s="131">
        <f>IF(N441="nulová",J441,0)</f>
        <v>0</v>
      </c>
      <c r="BJ441" s="15" t="s">
        <v>73</v>
      </c>
      <c r="BK441" s="131">
        <f>ROUND(I441*H441,2)</f>
        <v>0</v>
      </c>
      <c r="BL441" s="15" t="s">
        <v>143</v>
      </c>
      <c r="BM441" s="130" t="s">
        <v>829</v>
      </c>
    </row>
    <row r="442" spans="2:65" s="12" customFormat="1">
      <c r="B442" s="145"/>
      <c r="D442" s="146" t="s">
        <v>153</v>
      </c>
      <c r="E442" s="147" t="s">
        <v>3</v>
      </c>
      <c r="F442" s="148" t="s">
        <v>830</v>
      </c>
      <c r="H442" s="149">
        <v>3</v>
      </c>
      <c r="L442" s="145"/>
      <c r="M442" s="150"/>
      <c r="T442" s="151"/>
      <c r="AT442" s="147" t="s">
        <v>153</v>
      </c>
      <c r="AU442" s="147" t="s">
        <v>144</v>
      </c>
      <c r="AV442" s="12" t="s">
        <v>75</v>
      </c>
      <c r="AW442" s="12" t="s">
        <v>28</v>
      </c>
      <c r="AX442" s="12" t="s">
        <v>73</v>
      </c>
      <c r="AY442" s="147" t="s">
        <v>134</v>
      </c>
    </row>
    <row r="443" spans="2:65" s="1" customFormat="1" ht="16.45" customHeight="1">
      <c r="B443" s="118"/>
      <c r="C443" s="135" t="s">
        <v>831</v>
      </c>
      <c r="D443" s="135" t="s">
        <v>148</v>
      </c>
      <c r="E443" s="136" t="s">
        <v>832</v>
      </c>
      <c r="F443" s="137" t="s">
        <v>833</v>
      </c>
      <c r="G443" s="138" t="s">
        <v>142</v>
      </c>
      <c r="H443" s="139">
        <v>3</v>
      </c>
      <c r="I443" s="140"/>
      <c r="J443" s="140">
        <f>ROUND(I443*H443,2)</f>
        <v>0</v>
      </c>
      <c r="K443" s="141"/>
      <c r="L443" s="142"/>
      <c r="M443" s="143" t="s">
        <v>3</v>
      </c>
      <c r="N443" s="144" t="s">
        <v>37</v>
      </c>
      <c r="O443" s="128">
        <v>0</v>
      </c>
      <c r="P443" s="128">
        <f>O443*H443</f>
        <v>0</v>
      </c>
      <c r="Q443" s="128">
        <v>0</v>
      </c>
      <c r="R443" s="128">
        <f>Q443*H443</f>
        <v>0</v>
      </c>
      <c r="S443" s="128">
        <v>0</v>
      </c>
      <c r="T443" s="129">
        <f>S443*H443</f>
        <v>0</v>
      </c>
      <c r="AR443" s="130" t="s">
        <v>151</v>
      </c>
      <c r="AT443" s="130" t="s">
        <v>148</v>
      </c>
      <c r="AU443" s="130" t="s">
        <v>144</v>
      </c>
      <c r="AY443" s="15" t="s">
        <v>134</v>
      </c>
      <c r="BE443" s="131">
        <f>IF(N443="základní",J443,0)</f>
        <v>0</v>
      </c>
      <c r="BF443" s="131">
        <f>IF(N443="snížená",J443,0)</f>
        <v>0</v>
      </c>
      <c r="BG443" s="131">
        <f>IF(N443="zákl. přenesená",J443,0)</f>
        <v>0</v>
      </c>
      <c r="BH443" s="131">
        <f>IF(N443="sníž. přenesená",J443,0)</f>
        <v>0</v>
      </c>
      <c r="BI443" s="131">
        <f>IF(N443="nulová",J443,0)</f>
        <v>0</v>
      </c>
      <c r="BJ443" s="15" t="s">
        <v>73</v>
      </c>
      <c r="BK443" s="131">
        <f>ROUND(I443*H443,2)</f>
        <v>0</v>
      </c>
      <c r="BL443" s="15" t="s">
        <v>143</v>
      </c>
      <c r="BM443" s="130" t="s">
        <v>834</v>
      </c>
    </row>
    <row r="444" spans="2:65" s="12" customFormat="1">
      <c r="B444" s="145"/>
      <c r="D444" s="146" t="s">
        <v>153</v>
      </c>
      <c r="E444" s="147" t="s">
        <v>3</v>
      </c>
      <c r="F444" s="148" t="s">
        <v>830</v>
      </c>
      <c r="H444" s="149">
        <v>3</v>
      </c>
      <c r="L444" s="145"/>
      <c r="M444" s="150"/>
      <c r="T444" s="151"/>
      <c r="AT444" s="147" t="s">
        <v>153</v>
      </c>
      <c r="AU444" s="147" t="s">
        <v>144</v>
      </c>
      <c r="AV444" s="12" t="s">
        <v>75</v>
      </c>
      <c r="AW444" s="12" t="s">
        <v>28</v>
      </c>
      <c r="AX444" s="12" t="s">
        <v>73</v>
      </c>
      <c r="AY444" s="147" t="s">
        <v>134</v>
      </c>
    </row>
    <row r="445" spans="2:65" s="11" customFormat="1" ht="20.85" customHeight="1">
      <c r="B445" s="107"/>
      <c r="D445" s="108" t="s">
        <v>65</v>
      </c>
      <c r="E445" s="116" t="s">
        <v>835</v>
      </c>
      <c r="F445" s="116" t="s">
        <v>836</v>
      </c>
      <c r="J445" s="117">
        <f>BK445</f>
        <v>0</v>
      </c>
      <c r="L445" s="107"/>
      <c r="M445" s="111"/>
      <c r="P445" s="112">
        <f>SUM(P446:P455)</f>
        <v>17</v>
      </c>
      <c r="R445" s="112">
        <f>SUM(R446:R455)</f>
        <v>8.0000000000000002E-3</v>
      </c>
      <c r="T445" s="113">
        <f>SUM(T446:T455)</f>
        <v>0</v>
      </c>
      <c r="AR445" s="108" t="s">
        <v>73</v>
      </c>
      <c r="AT445" s="114" t="s">
        <v>65</v>
      </c>
      <c r="AU445" s="114" t="s">
        <v>75</v>
      </c>
      <c r="AY445" s="108" t="s">
        <v>134</v>
      </c>
      <c r="BK445" s="115">
        <f>SUM(BK446:BK455)</f>
        <v>0</v>
      </c>
    </row>
    <row r="446" spans="2:65" s="1" customFormat="1" ht="24.3" customHeight="1">
      <c r="B446" s="118"/>
      <c r="C446" s="119" t="s">
        <v>837</v>
      </c>
      <c r="D446" s="119" t="s">
        <v>139</v>
      </c>
      <c r="E446" s="120" t="s">
        <v>814</v>
      </c>
      <c r="F446" s="121" t="s">
        <v>815</v>
      </c>
      <c r="G446" s="122" t="s">
        <v>142</v>
      </c>
      <c r="H446" s="123">
        <v>34</v>
      </c>
      <c r="I446" s="124"/>
      <c r="J446" s="124">
        <f>ROUND(I446*H446,2)</f>
        <v>0</v>
      </c>
      <c r="K446" s="125"/>
      <c r="L446" s="27"/>
      <c r="M446" s="126" t="s">
        <v>3</v>
      </c>
      <c r="N446" s="127" t="s">
        <v>37</v>
      </c>
      <c r="O446" s="128">
        <v>0.5</v>
      </c>
      <c r="P446" s="128">
        <f>O446*H446</f>
        <v>17</v>
      </c>
      <c r="Q446" s="128">
        <v>0</v>
      </c>
      <c r="R446" s="128">
        <f>Q446*H446</f>
        <v>0</v>
      </c>
      <c r="S446" s="128">
        <v>0</v>
      </c>
      <c r="T446" s="129">
        <f>S446*H446</f>
        <v>0</v>
      </c>
      <c r="AR446" s="130" t="s">
        <v>143</v>
      </c>
      <c r="AT446" s="130" t="s">
        <v>139</v>
      </c>
      <c r="AU446" s="130" t="s">
        <v>144</v>
      </c>
      <c r="AY446" s="15" t="s">
        <v>134</v>
      </c>
      <c r="BE446" s="131">
        <f>IF(N446="základní",J446,0)</f>
        <v>0</v>
      </c>
      <c r="BF446" s="131">
        <f>IF(N446="snížená",J446,0)</f>
        <v>0</v>
      </c>
      <c r="BG446" s="131">
        <f>IF(N446="zákl. přenesená",J446,0)</f>
        <v>0</v>
      </c>
      <c r="BH446" s="131">
        <f>IF(N446="sníž. přenesená",J446,0)</f>
        <v>0</v>
      </c>
      <c r="BI446" s="131">
        <f>IF(N446="nulová",J446,0)</f>
        <v>0</v>
      </c>
      <c r="BJ446" s="15" t="s">
        <v>73</v>
      </c>
      <c r="BK446" s="131">
        <f>ROUND(I446*H446,2)</f>
        <v>0</v>
      </c>
      <c r="BL446" s="15" t="s">
        <v>143</v>
      </c>
      <c r="BM446" s="130" t="s">
        <v>838</v>
      </c>
    </row>
    <row r="447" spans="2:65" s="1" customFormat="1">
      <c r="B447" s="27"/>
      <c r="D447" s="132" t="s">
        <v>146</v>
      </c>
      <c r="F447" s="133" t="s">
        <v>817</v>
      </c>
      <c r="L447" s="27"/>
      <c r="M447" s="134"/>
      <c r="T447" s="48"/>
      <c r="AT447" s="15" t="s">
        <v>146</v>
      </c>
      <c r="AU447" s="15" t="s">
        <v>144</v>
      </c>
    </row>
    <row r="448" spans="2:65" s="1" customFormat="1" ht="16.45" customHeight="1">
      <c r="B448" s="118"/>
      <c r="C448" s="119" t="s">
        <v>839</v>
      </c>
      <c r="D448" s="119" t="s">
        <v>139</v>
      </c>
      <c r="E448" s="120" t="s">
        <v>819</v>
      </c>
      <c r="F448" s="121" t="s">
        <v>820</v>
      </c>
      <c r="G448" s="122" t="s">
        <v>142</v>
      </c>
      <c r="H448" s="123">
        <v>68</v>
      </c>
      <c r="I448" s="124"/>
      <c r="J448" s="124">
        <f>ROUND(I448*H448,2)</f>
        <v>0</v>
      </c>
      <c r="K448" s="125"/>
      <c r="L448" s="27"/>
      <c r="M448" s="126" t="s">
        <v>3</v>
      </c>
      <c r="N448" s="127" t="s">
        <v>37</v>
      </c>
      <c r="O448" s="128">
        <v>0</v>
      </c>
      <c r="P448" s="128">
        <f>O448*H448</f>
        <v>0</v>
      </c>
      <c r="Q448" s="128">
        <v>0</v>
      </c>
      <c r="R448" s="128">
        <f>Q448*H448</f>
        <v>0</v>
      </c>
      <c r="S448" s="128">
        <v>0</v>
      </c>
      <c r="T448" s="129">
        <f>S448*H448</f>
        <v>0</v>
      </c>
      <c r="AR448" s="130" t="s">
        <v>143</v>
      </c>
      <c r="AT448" s="130" t="s">
        <v>139</v>
      </c>
      <c r="AU448" s="130" t="s">
        <v>144</v>
      </c>
      <c r="AY448" s="15" t="s">
        <v>134</v>
      </c>
      <c r="BE448" s="131">
        <f>IF(N448="základní",J448,0)</f>
        <v>0</v>
      </c>
      <c r="BF448" s="131">
        <f>IF(N448="snížená",J448,0)</f>
        <v>0</v>
      </c>
      <c r="BG448" s="131">
        <f>IF(N448="zákl. přenesená",J448,0)</f>
        <v>0</v>
      </c>
      <c r="BH448" s="131">
        <f>IF(N448="sníž. přenesená",J448,0)</f>
        <v>0</v>
      </c>
      <c r="BI448" s="131">
        <f>IF(N448="nulová",J448,0)</f>
        <v>0</v>
      </c>
      <c r="BJ448" s="15" t="s">
        <v>73</v>
      </c>
      <c r="BK448" s="131">
        <f>ROUND(I448*H448,2)</f>
        <v>0</v>
      </c>
      <c r="BL448" s="15" t="s">
        <v>143</v>
      </c>
      <c r="BM448" s="130" t="s">
        <v>840</v>
      </c>
    </row>
    <row r="449" spans="2:65" s="1" customFormat="1" ht="16.45" customHeight="1">
      <c r="B449" s="118"/>
      <c r="C449" s="119" t="s">
        <v>841</v>
      </c>
      <c r="D449" s="119" t="s">
        <v>139</v>
      </c>
      <c r="E449" s="120" t="s">
        <v>823</v>
      </c>
      <c r="F449" s="121" t="s">
        <v>824</v>
      </c>
      <c r="G449" s="122" t="s">
        <v>142</v>
      </c>
      <c r="H449" s="123">
        <v>34</v>
      </c>
      <c r="I449" s="124"/>
      <c r="J449" s="124">
        <f>ROUND(I449*H449,2)</f>
        <v>0</v>
      </c>
      <c r="K449" s="125"/>
      <c r="L449" s="27"/>
      <c r="M449" s="126" t="s">
        <v>3</v>
      </c>
      <c r="N449" s="127" t="s">
        <v>37</v>
      </c>
      <c r="O449" s="128">
        <v>0</v>
      </c>
      <c r="P449" s="128">
        <f>O449*H449</f>
        <v>0</v>
      </c>
      <c r="Q449" s="128">
        <v>0</v>
      </c>
      <c r="R449" s="128">
        <f>Q449*H449</f>
        <v>0</v>
      </c>
      <c r="S449" s="128">
        <v>0</v>
      </c>
      <c r="T449" s="129">
        <f>S449*H449</f>
        <v>0</v>
      </c>
      <c r="AR449" s="130" t="s">
        <v>143</v>
      </c>
      <c r="AT449" s="130" t="s">
        <v>139</v>
      </c>
      <c r="AU449" s="130" t="s">
        <v>144</v>
      </c>
      <c r="AY449" s="15" t="s">
        <v>134</v>
      </c>
      <c r="BE449" s="131">
        <f>IF(N449="základní",J449,0)</f>
        <v>0</v>
      </c>
      <c r="BF449" s="131">
        <f>IF(N449="snížená",J449,0)</f>
        <v>0</v>
      </c>
      <c r="BG449" s="131">
        <f>IF(N449="zákl. přenesená",J449,0)</f>
        <v>0</v>
      </c>
      <c r="BH449" s="131">
        <f>IF(N449="sníž. přenesená",J449,0)</f>
        <v>0</v>
      </c>
      <c r="BI449" s="131">
        <f>IF(N449="nulová",J449,0)</f>
        <v>0</v>
      </c>
      <c r="BJ449" s="15" t="s">
        <v>73</v>
      </c>
      <c r="BK449" s="131">
        <f>ROUND(I449*H449,2)</f>
        <v>0</v>
      </c>
      <c r="BL449" s="15" t="s">
        <v>143</v>
      </c>
      <c r="BM449" s="130" t="s">
        <v>842</v>
      </c>
    </row>
    <row r="450" spans="2:65" s="1" customFormat="1" ht="16.45" customHeight="1">
      <c r="B450" s="118"/>
      <c r="C450" s="135" t="s">
        <v>843</v>
      </c>
      <c r="D450" s="135" t="s">
        <v>148</v>
      </c>
      <c r="E450" s="136" t="s">
        <v>844</v>
      </c>
      <c r="F450" s="137" t="s">
        <v>845</v>
      </c>
      <c r="G450" s="138" t="s">
        <v>142</v>
      </c>
      <c r="H450" s="139">
        <v>16</v>
      </c>
      <c r="I450" s="140"/>
      <c r="J450" s="140">
        <f>ROUND(I450*H450,2)</f>
        <v>0</v>
      </c>
      <c r="K450" s="141"/>
      <c r="L450" s="142"/>
      <c r="M450" s="143" t="s">
        <v>3</v>
      </c>
      <c r="N450" s="144" t="s">
        <v>37</v>
      </c>
      <c r="O450" s="128">
        <v>0</v>
      </c>
      <c r="P450" s="128">
        <f>O450*H450</f>
        <v>0</v>
      </c>
      <c r="Q450" s="128">
        <v>5.0000000000000001E-4</v>
      </c>
      <c r="R450" s="128">
        <f>Q450*H450</f>
        <v>8.0000000000000002E-3</v>
      </c>
      <c r="S450" s="128">
        <v>0</v>
      </c>
      <c r="T450" s="129">
        <f>S450*H450</f>
        <v>0</v>
      </c>
      <c r="AR450" s="130" t="s">
        <v>151</v>
      </c>
      <c r="AT450" s="130" t="s">
        <v>148</v>
      </c>
      <c r="AU450" s="130" t="s">
        <v>144</v>
      </c>
      <c r="AY450" s="15" t="s">
        <v>134</v>
      </c>
      <c r="BE450" s="131">
        <f>IF(N450="základní",J450,0)</f>
        <v>0</v>
      </c>
      <c r="BF450" s="131">
        <f>IF(N450="snížená",J450,0)</f>
        <v>0</v>
      </c>
      <c r="BG450" s="131">
        <f>IF(N450="zákl. přenesená",J450,0)</f>
        <v>0</v>
      </c>
      <c r="BH450" s="131">
        <f>IF(N450="sníž. přenesená",J450,0)</f>
        <v>0</v>
      </c>
      <c r="BI450" s="131">
        <f>IF(N450="nulová",J450,0)</f>
        <v>0</v>
      </c>
      <c r="BJ450" s="15" t="s">
        <v>73</v>
      </c>
      <c r="BK450" s="131">
        <f>ROUND(I450*H450,2)</f>
        <v>0</v>
      </c>
      <c r="BL450" s="15" t="s">
        <v>143</v>
      </c>
      <c r="BM450" s="130" t="s">
        <v>846</v>
      </c>
    </row>
    <row r="451" spans="2:65" s="12" customFormat="1">
      <c r="B451" s="145"/>
      <c r="D451" s="146" t="s">
        <v>153</v>
      </c>
      <c r="E451" s="147" t="s">
        <v>3</v>
      </c>
      <c r="F451" s="148" t="s">
        <v>847</v>
      </c>
      <c r="H451" s="149">
        <v>16</v>
      </c>
      <c r="L451" s="145"/>
      <c r="M451" s="150"/>
      <c r="T451" s="151"/>
      <c r="AT451" s="147" t="s">
        <v>153</v>
      </c>
      <c r="AU451" s="147" t="s">
        <v>144</v>
      </c>
      <c r="AV451" s="12" t="s">
        <v>75</v>
      </c>
      <c r="AW451" s="12" t="s">
        <v>28</v>
      </c>
      <c r="AX451" s="12" t="s">
        <v>73</v>
      </c>
      <c r="AY451" s="147" t="s">
        <v>134</v>
      </c>
    </row>
    <row r="452" spans="2:65" s="1" customFormat="1" ht="16.45" customHeight="1">
      <c r="B452" s="118"/>
      <c r="C452" s="135" t="s">
        <v>848</v>
      </c>
      <c r="D452" s="135" t="s">
        <v>148</v>
      </c>
      <c r="E452" s="136" t="s">
        <v>832</v>
      </c>
      <c r="F452" s="137" t="s">
        <v>833</v>
      </c>
      <c r="G452" s="138" t="s">
        <v>142</v>
      </c>
      <c r="H452" s="139">
        <v>16</v>
      </c>
      <c r="I452" s="140"/>
      <c r="J452" s="140">
        <f>ROUND(I452*H452,2)</f>
        <v>0</v>
      </c>
      <c r="K452" s="141"/>
      <c r="L452" s="142"/>
      <c r="M452" s="143" t="s">
        <v>3</v>
      </c>
      <c r="N452" s="144" t="s">
        <v>37</v>
      </c>
      <c r="O452" s="128">
        <v>0</v>
      </c>
      <c r="P452" s="128">
        <f>O452*H452</f>
        <v>0</v>
      </c>
      <c r="Q452" s="128">
        <v>0</v>
      </c>
      <c r="R452" s="128">
        <f>Q452*H452</f>
        <v>0</v>
      </c>
      <c r="S452" s="128">
        <v>0</v>
      </c>
      <c r="T452" s="129">
        <f>S452*H452</f>
        <v>0</v>
      </c>
      <c r="AR452" s="130" t="s">
        <v>151</v>
      </c>
      <c r="AT452" s="130" t="s">
        <v>148</v>
      </c>
      <c r="AU452" s="130" t="s">
        <v>144</v>
      </c>
      <c r="AY452" s="15" t="s">
        <v>134</v>
      </c>
      <c r="BE452" s="131">
        <f>IF(N452="základní",J452,0)</f>
        <v>0</v>
      </c>
      <c r="BF452" s="131">
        <f>IF(N452="snížená",J452,0)</f>
        <v>0</v>
      </c>
      <c r="BG452" s="131">
        <f>IF(N452="zákl. přenesená",J452,0)</f>
        <v>0</v>
      </c>
      <c r="BH452" s="131">
        <f>IF(N452="sníž. přenesená",J452,0)</f>
        <v>0</v>
      </c>
      <c r="BI452" s="131">
        <f>IF(N452="nulová",J452,0)</f>
        <v>0</v>
      </c>
      <c r="BJ452" s="15" t="s">
        <v>73</v>
      </c>
      <c r="BK452" s="131">
        <f>ROUND(I452*H452,2)</f>
        <v>0</v>
      </c>
      <c r="BL452" s="15" t="s">
        <v>143</v>
      </c>
      <c r="BM452" s="130" t="s">
        <v>849</v>
      </c>
    </row>
    <row r="453" spans="2:65" s="12" customFormat="1">
      <c r="B453" s="145"/>
      <c r="D453" s="146" t="s">
        <v>153</v>
      </c>
      <c r="E453" s="147" t="s">
        <v>3</v>
      </c>
      <c r="F453" s="148" t="s">
        <v>847</v>
      </c>
      <c r="H453" s="149">
        <v>16</v>
      </c>
      <c r="L453" s="145"/>
      <c r="M453" s="150"/>
      <c r="T453" s="151"/>
      <c r="AT453" s="147" t="s">
        <v>153</v>
      </c>
      <c r="AU453" s="147" t="s">
        <v>144</v>
      </c>
      <c r="AV453" s="12" t="s">
        <v>75</v>
      </c>
      <c r="AW453" s="12" t="s">
        <v>28</v>
      </c>
      <c r="AX453" s="12" t="s">
        <v>73</v>
      </c>
      <c r="AY453" s="147" t="s">
        <v>134</v>
      </c>
    </row>
    <row r="454" spans="2:65" s="1" customFormat="1" ht="24.3" customHeight="1">
      <c r="B454" s="118"/>
      <c r="C454" s="135" t="s">
        <v>850</v>
      </c>
      <c r="D454" s="135" t="s">
        <v>148</v>
      </c>
      <c r="E454" s="136" t="s">
        <v>851</v>
      </c>
      <c r="F454" s="137" t="s">
        <v>852</v>
      </c>
      <c r="G454" s="138" t="s">
        <v>142</v>
      </c>
      <c r="H454" s="139">
        <v>2</v>
      </c>
      <c r="I454" s="140"/>
      <c r="J454" s="140">
        <f>ROUND(I454*H454,2)</f>
        <v>0</v>
      </c>
      <c r="K454" s="141"/>
      <c r="L454" s="142"/>
      <c r="M454" s="143" t="s">
        <v>3</v>
      </c>
      <c r="N454" s="144" t="s">
        <v>37</v>
      </c>
      <c r="O454" s="128">
        <v>0</v>
      </c>
      <c r="P454" s="128">
        <f>O454*H454</f>
        <v>0</v>
      </c>
      <c r="Q454" s="128">
        <v>0</v>
      </c>
      <c r="R454" s="128">
        <f>Q454*H454</f>
        <v>0</v>
      </c>
      <c r="S454" s="128">
        <v>0</v>
      </c>
      <c r="T454" s="129">
        <f>S454*H454</f>
        <v>0</v>
      </c>
      <c r="AR454" s="130" t="s">
        <v>513</v>
      </c>
      <c r="AT454" s="130" t="s">
        <v>148</v>
      </c>
      <c r="AU454" s="130" t="s">
        <v>144</v>
      </c>
      <c r="AY454" s="15" t="s">
        <v>134</v>
      </c>
      <c r="BE454" s="131">
        <f>IF(N454="základní",J454,0)</f>
        <v>0</v>
      </c>
      <c r="BF454" s="131">
        <f>IF(N454="snížená",J454,0)</f>
        <v>0</v>
      </c>
      <c r="BG454" s="131">
        <f>IF(N454="zákl. přenesená",J454,0)</f>
        <v>0</v>
      </c>
      <c r="BH454" s="131">
        <f>IF(N454="sníž. přenesená",J454,0)</f>
        <v>0</v>
      </c>
      <c r="BI454" s="131">
        <f>IF(N454="nulová",J454,0)</f>
        <v>0</v>
      </c>
      <c r="BJ454" s="15" t="s">
        <v>73</v>
      </c>
      <c r="BK454" s="131">
        <f>ROUND(I454*H454,2)</f>
        <v>0</v>
      </c>
      <c r="BL454" s="15" t="s">
        <v>375</v>
      </c>
      <c r="BM454" s="130" t="s">
        <v>853</v>
      </c>
    </row>
    <row r="455" spans="2:65" s="12" customFormat="1">
      <c r="B455" s="145"/>
      <c r="D455" s="146" t="s">
        <v>153</v>
      </c>
      <c r="E455" s="147" t="s">
        <v>3</v>
      </c>
      <c r="F455" s="148" t="s">
        <v>687</v>
      </c>
      <c r="H455" s="149">
        <v>2</v>
      </c>
      <c r="L455" s="145"/>
      <c r="M455" s="150"/>
      <c r="T455" s="151"/>
      <c r="AT455" s="147" t="s">
        <v>153</v>
      </c>
      <c r="AU455" s="147" t="s">
        <v>144</v>
      </c>
      <c r="AV455" s="12" t="s">
        <v>75</v>
      </c>
      <c r="AW455" s="12" t="s">
        <v>28</v>
      </c>
      <c r="AX455" s="12" t="s">
        <v>73</v>
      </c>
      <c r="AY455" s="147" t="s">
        <v>134</v>
      </c>
    </row>
    <row r="456" spans="2:65" s="11" customFormat="1" ht="25.85" customHeight="1">
      <c r="B456" s="107"/>
      <c r="D456" s="108" t="s">
        <v>65</v>
      </c>
      <c r="E456" s="109" t="s">
        <v>854</v>
      </c>
      <c r="F456" s="109" t="s">
        <v>855</v>
      </c>
      <c r="J456" s="110">
        <f>BK456</f>
        <v>0</v>
      </c>
      <c r="L456" s="107"/>
      <c r="M456" s="111"/>
      <c r="P456" s="112">
        <f>P457+P464+P467+P472</f>
        <v>0</v>
      </c>
      <c r="R456" s="112">
        <f>R457+R464+R467+R472</f>
        <v>0</v>
      </c>
      <c r="T456" s="113">
        <f>T457+T464+T467+T472</f>
        <v>0</v>
      </c>
      <c r="AR456" s="108" t="s">
        <v>164</v>
      </c>
      <c r="AT456" s="114" t="s">
        <v>65</v>
      </c>
      <c r="AU456" s="114" t="s">
        <v>66</v>
      </c>
      <c r="AY456" s="108" t="s">
        <v>134</v>
      </c>
      <c r="BK456" s="115">
        <f>BK457+BK464+BK467+BK472</f>
        <v>0</v>
      </c>
    </row>
    <row r="457" spans="2:65" s="11" customFormat="1" ht="22.85" customHeight="1">
      <c r="B457" s="107"/>
      <c r="D457" s="108" t="s">
        <v>65</v>
      </c>
      <c r="E457" s="116" t="s">
        <v>856</v>
      </c>
      <c r="F457" s="116" t="s">
        <v>857</v>
      </c>
      <c r="J457" s="117">
        <f>BK457</f>
        <v>0</v>
      </c>
      <c r="L457" s="107"/>
      <c r="M457" s="111"/>
      <c r="P457" s="112">
        <f>SUM(P458:P463)</f>
        <v>0</v>
      </c>
      <c r="R457" s="112">
        <f>SUM(R458:R463)</f>
        <v>0</v>
      </c>
      <c r="T457" s="113">
        <f>SUM(T458:T463)</f>
        <v>0</v>
      </c>
      <c r="AR457" s="108" t="s">
        <v>164</v>
      </c>
      <c r="AT457" s="114" t="s">
        <v>65</v>
      </c>
      <c r="AU457" s="114" t="s">
        <v>73</v>
      </c>
      <c r="AY457" s="108" t="s">
        <v>134</v>
      </c>
      <c r="BK457" s="115">
        <f>SUM(BK458:BK463)</f>
        <v>0</v>
      </c>
    </row>
    <row r="458" spans="2:65" s="1" customFormat="1" ht="16.45" customHeight="1">
      <c r="B458" s="118"/>
      <c r="C458" s="119" t="s">
        <v>858</v>
      </c>
      <c r="D458" s="119" t="s">
        <v>139</v>
      </c>
      <c r="E458" s="120" t="s">
        <v>859</v>
      </c>
      <c r="F458" s="121" t="s">
        <v>860</v>
      </c>
      <c r="G458" s="122" t="s">
        <v>861</v>
      </c>
      <c r="H458" s="123">
        <v>1</v>
      </c>
      <c r="I458" s="124"/>
      <c r="J458" s="124">
        <f>ROUND(I458*H458,2)</f>
        <v>0</v>
      </c>
      <c r="K458" s="125"/>
      <c r="L458" s="27"/>
      <c r="M458" s="126" t="s">
        <v>3</v>
      </c>
      <c r="N458" s="127" t="s">
        <v>37</v>
      </c>
      <c r="O458" s="128">
        <v>0</v>
      </c>
      <c r="P458" s="128">
        <f>O458*H458</f>
        <v>0</v>
      </c>
      <c r="Q458" s="128">
        <v>0</v>
      </c>
      <c r="R458" s="128">
        <f>Q458*H458</f>
        <v>0</v>
      </c>
      <c r="S458" s="128">
        <v>0</v>
      </c>
      <c r="T458" s="129">
        <f>S458*H458</f>
        <v>0</v>
      </c>
      <c r="AR458" s="130" t="s">
        <v>862</v>
      </c>
      <c r="AT458" s="130" t="s">
        <v>139</v>
      </c>
      <c r="AU458" s="130" t="s">
        <v>75</v>
      </c>
      <c r="AY458" s="15" t="s">
        <v>134</v>
      </c>
      <c r="BE458" s="131">
        <f>IF(N458="základní",J458,0)</f>
        <v>0</v>
      </c>
      <c r="BF458" s="131">
        <f>IF(N458="snížená",J458,0)</f>
        <v>0</v>
      </c>
      <c r="BG458" s="131">
        <f>IF(N458="zákl. přenesená",J458,0)</f>
        <v>0</v>
      </c>
      <c r="BH458" s="131">
        <f>IF(N458="sníž. přenesená",J458,0)</f>
        <v>0</v>
      </c>
      <c r="BI458" s="131">
        <f>IF(N458="nulová",J458,0)</f>
        <v>0</v>
      </c>
      <c r="BJ458" s="15" t="s">
        <v>73</v>
      </c>
      <c r="BK458" s="131">
        <f>ROUND(I458*H458,2)</f>
        <v>0</v>
      </c>
      <c r="BL458" s="15" t="s">
        <v>862</v>
      </c>
      <c r="BM458" s="130" t="s">
        <v>863</v>
      </c>
    </row>
    <row r="459" spans="2:65" s="1" customFormat="1">
      <c r="B459" s="27"/>
      <c r="D459" s="132" t="s">
        <v>146</v>
      </c>
      <c r="F459" s="133" t="s">
        <v>864</v>
      </c>
      <c r="L459" s="27"/>
      <c r="M459" s="134"/>
      <c r="T459" s="48"/>
      <c r="AT459" s="15" t="s">
        <v>146</v>
      </c>
      <c r="AU459" s="15" t="s">
        <v>75</v>
      </c>
    </row>
    <row r="460" spans="2:65" s="1" customFormat="1" ht="16.45" customHeight="1">
      <c r="B460" s="118"/>
      <c r="C460" s="119" t="s">
        <v>865</v>
      </c>
      <c r="D460" s="119" t="s">
        <v>139</v>
      </c>
      <c r="E460" s="120" t="s">
        <v>866</v>
      </c>
      <c r="F460" s="121" t="s">
        <v>867</v>
      </c>
      <c r="G460" s="122" t="s">
        <v>861</v>
      </c>
      <c r="H460" s="123">
        <v>1</v>
      </c>
      <c r="I460" s="124"/>
      <c r="J460" s="124">
        <f>ROUND(I460*H460,2)</f>
        <v>0</v>
      </c>
      <c r="K460" s="125"/>
      <c r="L460" s="27"/>
      <c r="M460" s="126" t="s">
        <v>3</v>
      </c>
      <c r="N460" s="127" t="s">
        <v>37</v>
      </c>
      <c r="O460" s="128">
        <v>0</v>
      </c>
      <c r="P460" s="128">
        <f>O460*H460</f>
        <v>0</v>
      </c>
      <c r="Q460" s="128">
        <v>0</v>
      </c>
      <c r="R460" s="128">
        <f>Q460*H460</f>
        <v>0</v>
      </c>
      <c r="S460" s="128">
        <v>0</v>
      </c>
      <c r="T460" s="129">
        <f>S460*H460</f>
        <v>0</v>
      </c>
      <c r="AR460" s="130" t="s">
        <v>862</v>
      </c>
      <c r="AT460" s="130" t="s">
        <v>139</v>
      </c>
      <c r="AU460" s="130" t="s">
        <v>75</v>
      </c>
      <c r="AY460" s="15" t="s">
        <v>134</v>
      </c>
      <c r="BE460" s="131">
        <f>IF(N460="základní",J460,0)</f>
        <v>0</v>
      </c>
      <c r="BF460" s="131">
        <f>IF(N460="snížená",J460,0)</f>
        <v>0</v>
      </c>
      <c r="BG460" s="131">
        <f>IF(N460="zákl. přenesená",J460,0)</f>
        <v>0</v>
      </c>
      <c r="BH460" s="131">
        <f>IF(N460="sníž. přenesená",J460,0)</f>
        <v>0</v>
      </c>
      <c r="BI460" s="131">
        <f>IF(N460="nulová",J460,0)</f>
        <v>0</v>
      </c>
      <c r="BJ460" s="15" t="s">
        <v>73</v>
      </c>
      <c r="BK460" s="131">
        <f>ROUND(I460*H460,2)</f>
        <v>0</v>
      </c>
      <c r="BL460" s="15" t="s">
        <v>862</v>
      </c>
      <c r="BM460" s="130" t="s">
        <v>868</v>
      </c>
    </row>
    <row r="461" spans="2:65" s="1" customFormat="1">
      <c r="B461" s="27"/>
      <c r="D461" s="132" t="s">
        <v>146</v>
      </c>
      <c r="F461" s="133" t="s">
        <v>869</v>
      </c>
      <c r="L461" s="27"/>
      <c r="M461" s="134"/>
      <c r="T461" s="48"/>
      <c r="AT461" s="15" t="s">
        <v>146</v>
      </c>
      <c r="AU461" s="15" t="s">
        <v>75</v>
      </c>
    </row>
    <row r="462" spans="2:65" s="1" customFormat="1" ht="49.15" customHeight="1">
      <c r="B462" s="118"/>
      <c r="C462" s="119" t="s">
        <v>870</v>
      </c>
      <c r="D462" s="119" t="s">
        <v>139</v>
      </c>
      <c r="E462" s="120" t="s">
        <v>871</v>
      </c>
      <c r="F462" s="121" t="s">
        <v>872</v>
      </c>
      <c r="G462" s="122" t="s">
        <v>756</v>
      </c>
      <c r="H462" s="123">
        <v>24</v>
      </c>
      <c r="I462" s="124"/>
      <c r="J462" s="124">
        <f>ROUND(I462*H462,2)</f>
        <v>0</v>
      </c>
      <c r="K462" s="125"/>
      <c r="L462" s="27"/>
      <c r="M462" s="126" t="s">
        <v>3</v>
      </c>
      <c r="N462" s="127" t="s">
        <v>37</v>
      </c>
      <c r="O462" s="128">
        <v>0</v>
      </c>
      <c r="P462" s="128">
        <f>O462*H462</f>
        <v>0</v>
      </c>
      <c r="Q462" s="128">
        <v>0</v>
      </c>
      <c r="R462" s="128">
        <f>Q462*H462</f>
        <v>0</v>
      </c>
      <c r="S462" s="128">
        <v>0</v>
      </c>
      <c r="T462" s="129">
        <f>S462*H462</f>
        <v>0</v>
      </c>
      <c r="AR462" s="130" t="s">
        <v>862</v>
      </c>
      <c r="AT462" s="130" t="s">
        <v>139</v>
      </c>
      <c r="AU462" s="130" t="s">
        <v>75</v>
      </c>
      <c r="AY462" s="15" t="s">
        <v>134</v>
      </c>
      <c r="BE462" s="131">
        <f>IF(N462="základní",J462,0)</f>
        <v>0</v>
      </c>
      <c r="BF462" s="131">
        <f>IF(N462="snížená",J462,0)</f>
        <v>0</v>
      </c>
      <c r="BG462" s="131">
        <f>IF(N462="zákl. přenesená",J462,0)</f>
        <v>0</v>
      </c>
      <c r="BH462" s="131">
        <f>IF(N462="sníž. přenesená",J462,0)</f>
        <v>0</v>
      </c>
      <c r="BI462" s="131">
        <f>IF(N462="nulová",J462,0)</f>
        <v>0</v>
      </c>
      <c r="BJ462" s="15" t="s">
        <v>73</v>
      </c>
      <c r="BK462" s="131">
        <f>ROUND(I462*H462,2)</f>
        <v>0</v>
      </c>
      <c r="BL462" s="15" t="s">
        <v>862</v>
      </c>
      <c r="BM462" s="130" t="s">
        <v>873</v>
      </c>
    </row>
    <row r="463" spans="2:65" s="1" customFormat="1" ht="62.65" customHeight="1">
      <c r="B463" s="118"/>
      <c r="C463" s="119" t="s">
        <v>874</v>
      </c>
      <c r="D463" s="119" t="s">
        <v>139</v>
      </c>
      <c r="E463" s="120" t="s">
        <v>875</v>
      </c>
      <c r="F463" s="121" t="s">
        <v>876</v>
      </c>
      <c r="G463" s="122" t="s">
        <v>756</v>
      </c>
      <c r="H463" s="123">
        <v>24</v>
      </c>
      <c r="I463" s="124"/>
      <c r="J463" s="124">
        <f>ROUND(I463*H463,2)</f>
        <v>0</v>
      </c>
      <c r="K463" s="125"/>
      <c r="L463" s="27"/>
      <c r="M463" s="126" t="s">
        <v>3</v>
      </c>
      <c r="N463" s="127" t="s">
        <v>37</v>
      </c>
      <c r="O463" s="128">
        <v>0</v>
      </c>
      <c r="P463" s="128">
        <f>O463*H463</f>
        <v>0</v>
      </c>
      <c r="Q463" s="128">
        <v>0</v>
      </c>
      <c r="R463" s="128">
        <f>Q463*H463</f>
        <v>0</v>
      </c>
      <c r="S463" s="128">
        <v>0</v>
      </c>
      <c r="T463" s="129">
        <f>S463*H463</f>
        <v>0</v>
      </c>
      <c r="AR463" s="130" t="s">
        <v>862</v>
      </c>
      <c r="AT463" s="130" t="s">
        <v>139</v>
      </c>
      <c r="AU463" s="130" t="s">
        <v>75</v>
      </c>
      <c r="AY463" s="15" t="s">
        <v>134</v>
      </c>
      <c r="BE463" s="131">
        <f>IF(N463="základní",J463,0)</f>
        <v>0</v>
      </c>
      <c r="BF463" s="131">
        <f>IF(N463="snížená",J463,0)</f>
        <v>0</v>
      </c>
      <c r="BG463" s="131">
        <f>IF(N463="zákl. přenesená",J463,0)</f>
        <v>0</v>
      </c>
      <c r="BH463" s="131">
        <f>IF(N463="sníž. přenesená",J463,0)</f>
        <v>0</v>
      </c>
      <c r="BI463" s="131">
        <f>IF(N463="nulová",J463,0)</f>
        <v>0</v>
      </c>
      <c r="BJ463" s="15" t="s">
        <v>73</v>
      </c>
      <c r="BK463" s="131">
        <f>ROUND(I463*H463,2)</f>
        <v>0</v>
      </c>
      <c r="BL463" s="15" t="s">
        <v>862</v>
      </c>
      <c r="BM463" s="130" t="s">
        <v>877</v>
      </c>
    </row>
    <row r="464" spans="2:65" s="11" customFormat="1" ht="22.85" customHeight="1">
      <c r="B464" s="107"/>
      <c r="D464" s="108" t="s">
        <v>65</v>
      </c>
      <c r="E464" s="116" t="s">
        <v>878</v>
      </c>
      <c r="F464" s="116" t="s">
        <v>879</v>
      </c>
      <c r="J464" s="117">
        <f>BK464</f>
        <v>0</v>
      </c>
      <c r="L464" s="107"/>
      <c r="M464" s="111"/>
      <c r="P464" s="112">
        <f>SUM(P465:P466)</f>
        <v>0</v>
      </c>
      <c r="R464" s="112">
        <f>SUM(R465:R466)</f>
        <v>0</v>
      </c>
      <c r="T464" s="113">
        <f>SUM(T465:T466)</f>
        <v>0</v>
      </c>
      <c r="AR464" s="108" t="s">
        <v>164</v>
      </c>
      <c r="AT464" s="114" t="s">
        <v>65</v>
      </c>
      <c r="AU464" s="114" t="s">
        <v>73</v>
      </c>
      <c r="AY464" s="108" t="s">
        <v>134</v>
      </c>
      <c r="BK464" s="115">
        <f>SUM(BK465:BK466)</f>
        <v>0</v>
      </c>
    </row>
    <row r="465" spans="2:65" s="1" customFormat="1" ht="16.45" customHeight="1">
      <c r="B465" s="118"/>
      <c r="C465" s="119" t="s">
        <v>880</v>
      </c>
      <c r="D465" s="119" t="s">
        <v>139</v>
      </c>
      <c r="E465" s="120" t="s">
        <v>881</v>
      </c>
      <c r="F465" s="121" t="s">
        <v>882</v>
      </c>
      <c r="G465" s="122" t="s">
        <v>861</v>
      </c>
      <c r="H465" s="123">
        <v>1</v>
      </c>
      <c r="I465" s="124"/>
      <c r="J465" s="124">
        <f>ROUND(I465*H465,2)</f>
        <v>0</v>
      </c>
      <c r="K465" s="125"/>
      <c r="L465" s="27"/>
      <c r="M465" s="126" t="s">
        <v>3</v>
      </c>
      <c r="N465" s="127" t="s">
        <v>37</v>
      </c>
      <c r="O465" s="128">
        <v>0</v>
      </c>
      <c r="P465" s="128">
        <f>O465*H465</f>
        <v>0</v>
      </c>
      <c r="Q465" s="128">
        <v>0</v>
      </c>
      <c r="R465" s="128">
        <f>Q465*H465</f>
        <v>0</v>
      </c>
      <c r="S465" s="128">
        <v>0</v>
      </c>
      <c r="T465" s="129">
        <f>S465*H465</f>
        <v>0</v>
      </c>
      <c r="AR465" s="130" t="s">
        <v>862</v>
      </c>
      <c r="AT465" s="130" t="s">
        <v>139</v>
      </c>
      <c r="AU465" s="130" t="s">
        <v>75</v>
      </c>
      <c r="AY465" s="15" t="s">
        <v>134</v>
      </c>
      <c r="BE465" s="131">
        <f>IF(N465="základní",J465,0)</f>
        <v>0</v>
      </c>
      <c r="BF465" s="131">
        <f>IF(N465="snížená",J465,0)</f>
        <v>0</v>
      </c>
      <c r="BG465" s="131">
        <f>IF(N465="zákl. přenesená",J465,0)</f>
        <v>0</v>
      </c>
      <c r="BH465" s="131">
        <f>IF(N465="sníž. přenesená",J465,0)</f>
        <v>0</v>
      </c>
      <c r="BI465" s="131">
        <f>IF(N465="nulová",J465,0)</f>
        <v>0</v>
      </c>
      <c r="BJ465" s="15" t="s">
        <v>73</v>
      </c>
      <c r="BK465" s="131">
        <f>ROUND(I465*H465,2)</f>
        <v>0</v>
      </c>
      <c r="BL465" s="15" t="s">
        <v>862</v>
      </c>
      <c r="BM465" s="130" t="s">
        <v>883</v>
      </c>
    </row>
    <row r="466" spans="2:65" s="1" customFormat="1">
      <c r="B466" s="27"/>
      <c r="D466" s="132" t="s">
        <v>146</v>
      </c>
      <c r="F466" s="133" t="s">
        <v>884</v>
      </c>
      <c r="L466" s="27"/>
      <c r="M466" s="134"/>
      <c r="T466" s="48"/>
      <c r="AT466" s="15" t="s">
        <v>146</v>
      </c>
      <c r="AU466" s="15" t="s">
        <v>75</v>
      </c>
    </row>
    <row r="467" spans="2:65" s="11" customFormat="1" ht="22.85" customHeight="1">
      <c r="B467" s="107"/>
      <c r="D467" s="108" t="s">
        <v>65</v>
      </c>
      <c r="E467" s="116" t="s">
        <v>885</v>
      </c>
      <c r="F467" s="116" t="s">
        <v>886</v>
      </c>
      <c r="J467" s="117">
        <f>BK467</f>
        <v>0</v>
      </c>
      <c r="L467" s="107"/>
      <c r="M467" s="111"/>
      <c r="P467" s="112">
        <f>SUM(P468:P471)</f>
        <v>0</v>
      </c>
      <c r="R467" s="112">
        <f>SUM(R468:R471)</f>
        <v>0</v>
      </c>
      <c r="T467" s="113">
        <f>SUM(T468:T471)</f>
        <v>0</v>
      </c>
      <c r="AR467" s="108" t="s">
        <v>164</v>
      </c>
      <c r="AT467" s="114" t="s">
        <v>65</v>
      </c>
      <c r="AU467" s="114" t="s">
        <v>73</v>
      </c>
      <c r="AY467" s="108" t="s">
        <v>134</v>
      </c>
      <c r="BK467" s="115">
        <f>SUM(BK468:BK471)</f>
        <v>0</v>
      </c>
    </row>
    <row r="468" spans="2:65" s="1" customFormat="1" ht="21.8" customHeight="1">
      <c r="B468" s="118"/>
      <c r="C468" s="119" t="s">
        <v>887</v>
      </c>
      <c r="D468" s="119" t="s">
        <v>139</v>
      </c>
      <c r="E468" s="120" t="s">
        <v>888</v>
      </c>
      <c r="F468" s="121" t="s">
        <v>889</v>
      </c>
      <c r="G468" s="122" t="s">
        <v>861</v>
      </c>
      <c r="H468" s="123">
        <v>1</v>
      </c>
      <c r="I468" s="124"/>
      <c r="J468" s="124">
        <f>ROUND(I468*H468,2)</f>
        <v>0</v>
      </c>
      <c r="K468" s="125"/>
      <c r="L468" s="27"/>
      <c r="M468" s="126" t="s">
        <v>3</v>
      </c>
      <c r="N468" s="127" t="s">
        <v>37</v>
      </c>
      <c r="O468" s="128">
        <v>0</v>
      </c>
      <c r="P468" s="128">
        <f>O468*H468</f>
        <v>0</v>
      </c>
      <c r="Q468" s="128">
        <v>0</v>
      </c>
      <c r="R468" s="128">
        <f>Q468*H468</f>
        <v>0</v>
      </c>
      <c r="S468" s="128">
        <v>0</v>
      </c>
      <c r="T468" s="129">
        <f>S468*H468</f>
        <v>0</v>
      </c>
      <c r="AR468" s="130" t="s">
        <v>862</v>
      </c>
      <c r="AT468" s="130" t="s">
        <v>139</v>
      </c>
      <c r="AU468" s="130" t="s">
        <v>75</v>
      </c>
      <c r="AY468" s="15" t="s">
        <v>134</v>
      </c>
      <c r="BE468" s="131">
        <f>IF(N468="základní",J468,0)</f>
        <v>0</v>
      </c>
      <c r="BF468" s="131">
        <f>IF(N468="snížená",J468,0)</f>
        <v>0</v>
      </c>
      <c r="BG468" s="131">
        <f>IF(N468="zákl. přenesená",J468,0)</f>
        <v>0</v>
      </c>
      <c r="BH468" s="131">
        <f>IF(N468="sníž. přenesená",J468,0)</f>
        <v>0</v>
      </c>
      <c r="BI468" s="131">
        <f>IF(N468="nulová",J468,0)</f>
        <v>0</v>
      </c>
      <c r="BJ468" s="15" t="s">
        <v>73</v>
      </c>
      <c r="BK468" s="131">
        <f>ROUND(I468*H468,2)</f>
        <v>0</v>
      </c>
      <c r="BL468" s="15" t="s">
        <v>862</v>
      </c>
      <c r="BM468" s="130" t="s">
        <v>890</v>
      </c>
    </row>
    <row r="469" spans="2:65" s="1" customFormat="1">
      <c r="B469" s="27"/>
      <c r="D469" s="132" t="s">
        <v>146</v>
      </c>
      <c r="F469" s="133" t="s">
        <v>891</v>
      </c>
      <c r="L469" s="27"/>
      <c r="M469" s="134"/>
      <c r="T469" s="48"/>
      <c r="AT469" s="15" t="s">
        <v>146</v>
      </c>
      <c r="AU469" s="15" t="s">
        <v>75</v>
      </c>
    </row>
    <row r="470" spans="2:65" s="1" customFormat="1" ht="16.45" customHeight="1">
      <c r="B470" s="118"/>
      <c r="C470" s="119" t="s">
        <v>892</v>
      </c>
      <c r="D470" s="119" t="s">
        <v>139</v>
      </c>
      <c r="E470" s="120" t="s">
        <v>893</v>
      </c>
      <c r="F470" s="121" t="s">
        <v>894</v>
      </c>
      <c r="G470" s="122" t="s">
        <v>861</v>
      </c>
      <c r="H470" s="123">
        <v>1</v>
      </c>
      <c r="I470" s="124"/>
      <c r="J470" s="124">
        <f>ROUND(I470*H470,2)</f>
        <v>0</v>
      </c>
      <c r="K470" s="125"/>
      <c r="L470" s="27"/>
      <c r="M470" s="126" t="s">
        <v>3</v>
      </c>
      <c r="N470" s="127" t="s">
        <v>37</v>
      </c>
      <c r="O470" s="128">
        <v>0</v>
      </c>
      <c r="P470" s="128">
        <f>O470*H470</f>
        <v>0</v>
      </c>
      <c r="Q470" s="128">
        <v>0</v>
      </c>
      <c r="R470" s="128">
        <f>Q470*H470</f>
        <v>0</v>
      </c>
      <c r="S470" s="128">
        <v>0</v>
      </c>
      <c r="T470" s="129">
        <f>S470*H470</f>
        <v>0</v>
      </c>
      <c r="AR470" s="130" t="s">
        <v>862</v>
      </c>
      <c r="AT470" s="130" t="s">
        <v>139</v>
      </c>
      <c r="AU470" s="130" t="s">
        <v>75</v>
      </c>
      <c r="AY470" s="15" t="s">
        <v>134</v>
      </c>
      <c r="BE470" s="131">
        <f>IF(N470="základní",J470,0)</f>
        <v>0</v>
      </c>
      <c r="BF470" s="131">
        <f>IF(N470="snížená",J470,0)</f>
        <v>0</v>
      </c>
      <c r="BG470" s="131">
        <f>IF(N470="zákl. přenesená",J470,0)</f>
        <v>0</v>
      </c>
      <c r="BH470" s="131">
        <f>IF(N470="sníž. přenesená",J470,0)</f>
        <v>0</v>
      </c>
      <c r="BI470" s="131">
        <f>IF(N470="nulová",J470,0)</f>
        <v>0</v>
      </c>
      <c r="BJ470" s="15" t="s">
        <v>73</v>
      </c>
      <c r="BK470" s="131">
        <f>ROUND(I470*H470,2)</f>
        <v>0</v>
      </c>
      <c r="BL470" s="15" t="s">
        <v>862</v>
      </c>
      <c r="BM470" s="130" t="s">
        <v>895</v>
      </c>
    </row>
    <row r="471" spans="2:65" s="1" customFormat="1">
      <c r="B471" s="27"/>
      <c r="D471" s="132" t="s">
        <v>146</v>
      </c>
      <c r="F471" s="133" t="s">
        <v>896</v>
      </c>
      <c r="L471" s="27"/>
      <c r="M471" s="134"/>
      <c r="T471" s="48"/>
      <c r="AT471" s="15" t="s">
        <v>146</v>
      </c>
      <c r="AU471" s="15" t="s">
        <v>75</v>
      </c>
    </row>
    <row r="472" spans="2:65" s="11" customFormat="1" ht="22.85" customHeight="1">
      <c r="B472" s="107"/>
      <c r="D472" s="108" t="s">
        <v>65</v>
      </c>
      <c r="E472" s="116" t="s">
        <v>897</v>
      </c>
      <c r="F472" s="116" t="s">
        <v>898</v>
      </c>
      <c r="J472" s="117">
        <f>BK472</f>
        <v>0</v>
      </c>
      <c r="L472" s="107"/>
      <c r="M472" s="111"/>
      <c r="P472" s="112">
        <f>SUM(P473:P476)</f>
        <v>0</v>
      </c>
      <c r="R472" s="112">
        <f>SUM(R473:R476)</f>
        <v>0</v>
      </c>
      <c r="T472" s="113">
        <f>SUM(T473:T476)</f>
        <v>0</v>
      </c>
      <c r="AR472" s="108" t="s">
        <v>164</v>
      </c>
      <c r="AT472" s="114" t="s">
        <v>65</v>
      </c>
      <c r="AU472" s="114" t="s">
        <v>73</v>
      </c>
      <c r="AY472" s="108" t="s">
        <v>134</v>
      </c>
      <c r="BK472" s="115">
        <f>SUM(BK473:BK476)</f>
        <v>0</v>
      </c>
    </row>
    <row r="473" spans="2:65" s="1" customFormat="1" ht="16.45" customHeight="1">
      <c r="B473" s="118"/>
      <c r="C473" s="119" t="s">
        <v>899</v>
      </c>
      <c r="D473" s="119" t="s">
        <v>139</v>
      </c>
      <c r="E473" s="120" t="s">
        <v>900</v>
      </c>
      <c r="F473" s="121" t="s">
        <v>898</v>
      </c>
      <c r="G473" s="122" t="s">
        <v>861</v>
      </c>
      <c r="H473" s="123">
        <v>1</v>
      </c>
      <c r="I473" s="124"/>
      <c r="J473" s="124">
        <f>ROUND(I473*H473,2)</f>
        <v>0</v>
      </c>
      <c r="K473" s="125"/>
      <c r="L473" s="27"/>
      <c r="M473" s="126" t="s">
        <v>3</v>
      </c>
      <c r="N473" s="127" t="s">
        <v>37</v>
      </c>
      <c r="O473" s="128">
        <v>0</v>
      </c>
      <c r="P473" s="128">
        <f>O473*H473</f>
        <v>0</v>
      </c>
      <c r="Q473" s="128">
        <v>0</v>
      </c>
      <c r="R473" s="128">
        <f>Q473*H473</f>
        <v>0</v>
      </c>
      <c r="S473" s="128">
        <v>0</v>
      </c>
      <c r="T473" s="129">
        <f>S473*H473</f>
        <v>0</v>
      </c>
      <c r="AR473" s="130" t="s">
        <v>862</v>
      </c>
      <c r="AT473" s="130" t="s">
        <v>139</v>
      </c>
      <c r="AU473" s="130" t="s">
        <v>75</v>
      </c>
      <c r="AY473" s="15" t="s">
        <v>134</v>
      </c>
      <c r="BE473" s="131">
        <f>IF(N473="základní",J473,0)</f>
        <v>0</v>
      </c>
      <c r="BF473" s="131">
        <f>IF(N473="snížená",J473,0)</f>
        <v>0</v>
      </c>
      <c r="BG473" s="131">
        <f>IF(N473="zákl. přenesená",J473,0)</f>
        <v>0</v>
      </c>
      <c r="BH473" s="131">
        <f>IF(N473="sníž. přenesená",J473,0)</f>
        <v>0</v>
      </c>
      <c r="BI473" s="131">
        <f>IF(N473="nulová",J473,0)</f>
        <v>0</v>
      </c>
      <c r="BJ473" s="15" t="s">
        <v>73</v>
      </c>
      <c r="BK473" s="131">
        <f>ROUND(I473*H473,2)</f>
        <v>0</v>
      </c>
      <c r="BL473" s="15" t="s">
        <v>862</v>
      </c>
      <c r="BM473" s="130" t="s">
        <v>901</v>
      </c>
    </row>
    <row r="474" spans="2:65" s="1" customFormat="1">
      <c r="B474" s="27"/>
      <c r="D474" s="132" t="s">
        <v>146</v>
      </c>
      <c r="F474" s="133" t="s">
        <v>902</v>
      </c>
      <c r="L474" s="27"/>
      <c r="M474" s="134"/>
      <c r="T474" s="48"/>
      <c r="AT474" s="15" t="s">
        <v>146</v>
      </c>
      <c r="AU474" s="15" t="s">
        <v>75</v>
      </c>
    </row>
    <row r="475" spans="2:65" s="1" customFormat="1" ht="16.45" customHeight="1">
      <c r="B475" s="118"/>
      <c r="C475" s="119" t="s">
        <v>903</v>
      </c>
      <c r="D475" s="119" t="s">
        <v>139</v>
      </c>
      <c r="E475" s="120" t="s">
        <v>904</v>
      </c>
      <c r="F475" s="121" t="s">
        <v>905</v>
      </c>
      <c r="G475" s="122" t="s">
        <v>861</v>
      </c>
      <c r="H475" s="123">
        <v>1</v>
      </c>
      <c r="I475" s="124"/>
      <c r="J475" s="124">
        <f>ROUND(I475*H475,2)</f>
        <v>0</v>
      </c>
      <c r="K475" s="125"/>
      <c r="L475" s="27"/>
      <c r="M475" s="126" t="s">
        <v>3</v>
      </c>
      <c r="N475" s="127" t="s">
        <v>37</v>
      </c>
      <c r="O475" s="128">
        <v>0</v>
      </c>
      <c r="P475" s="128">
        <f>O475*H475</f>
        <v>0</v>
      </c>
      <c r="Q475" s="128">
        <v>0</v>
      </c>
      <c r="R475" s="128">
        <f>Q475*H475</f>
        <v>0</v>
      </c>
      <c r="S475" s="128">
        <v>0</v>
      </c>
      <c r="T475" s="129">
        <f>S475*H475</f>
        <v>0</v>
      </c>
      <c r="AR475" s="130" t="s">
        <v>862</v>
      </c>
      <c r="AT475" s="130" t="s">
        <v>139</v>
      </c>
      <c r="AU475" s="130" t="s">
        <v>75</v>
      </c>
      <c r="AY475" s="15" t="s">
        <v>134</v>
      </c>
      <c r="BE475" s="131">
        <f>IF(N475="základní",J475,0)</f>
        <v>0</v>
      </c>
      <c r="BF475" s="131">
        <f>IF(N475="snížená",J475,0)</f>
        <v>0</v>
      </c>
      <c r="BG475" s="131">
        <f>IF(N475="zákl. přenesená",J475,0)</f>
        <v>0</v>
      </c>
      <c r="BH475" s="131">
        <f>IF(N475="sníž. přenesená",J475,0)</f>
        <v>0</v>
      </c>
      <c r="BI475" s="131">
        <f>IF(N475="nulová",J475,0)</f>
        <v>0</v>
      </c>
      <c r="BJ475" s="15" t="s">
        <v>73</v>
      </c>
      <c r="BK475" s="131">
        <f>ROUND(I475*H475,2)</f>
        <v>0</v>
      </c>
      <c r="BL475" s="15" t="s">
        <v>862</v>
      </c>
      <c r="BM475" s="130" t="s">
        <v>906</v>
      </c>
    </row>
    <row r="476" spans="2:65" s="1" customFormat="1">
      <c r="B476" s="27"/>
      <c r="D476" s="132" t="s">
        <v>146</v>
      </c>
      <c r="F476" s="133" t="s">
        <v>907</v>
      </c>
      <c r="L476" s="27"/>
      <c r="M476" s="152"/>
      <c r="N476" s="153"/>
      <c r="O476" s="153"/>
      <c r="P476" s="153"/>
      <c r="Q476" s="153"/>
      <c r="R476" s="153"/>
      <c r="S476" s="153"/>
      <c r="T476" s="154"/>
      <c r="AT476" s="15" t="s">
        <v>146</v>
      </c>
      <c r="AU476" s="15" t="s">
        <v>75</v>
      </c>
    </row>
    <row r="477" spans="2:65" s="1" customFormat="1" ht="6.9" customHeight="1">
      <c r="B477" s="36"/>
      <c r="C477" s="37"/>
      <c r="D477" s="37"/>
      <c r="E477" s="37"/>
      <c r="F477" s="37"/>
      <c r="G477" s="37"/>
      <c r="H477" s="37"/>
      <c r="I477" s="37"/>
      <c r="J477" s="37"/>
      <c r="K477" s="37"/>
      <c r="L477" s="27"/>
    </row>
  </sheetData>
  <autoFilter ref="C114:K476"/>
  <mergeCells count="9">
    <mergeCell ref="E50:H50"/>
    <mergeCell ref="E105:H105"/>
    <mergeCell ref="E107:H107"/>
    <mergeCell ref="L2:V2"/>
    <mergeCell ref="E7:H7"/>
    <mergeCell ref="E9:H9"/>
    <mergeCell ref="E18:H18"/>
    <mergeCell ref="E27:H27"/>
    <mergeCell ref="E48:H48"/>
  </mergeCells>
  <hyperlinks>
    <hyperlink ref="F120" r:id="rId1"/>
    <hyperlink ref="F124" r:id="rId2"/>
    <hyperlink ref="F128" r:id="rId3"/>
    <hyperlink ref="F132" r:id="rId4"/>
    <hyperlink ref="F137" r:id="rId5"/>
    <hyperlink ref="F141" r:id="rId6"/>
    <hyperlink ref="F145" r:id="rId7"/>
    <hyperlink ref="F147" r:id="rId8"/>
    <hyperlink ref="F155" r:id="rId9"/>
    <hyperlink ref="F159" r:id="rId10"/>
    <hyperlink ref="F161" r:id="rId11"/>
    <hyperlink ref="F163" r:id="rId12"/>
    <hyperlink ref="F174" r:id="rId13"/>
    <hyperlink ref="F178" r:id="rId14"/>
    <hyperlink ref="F180" r:id="rId15"/>
    <hyperlink ref="F192" r:id="rId16"/>
    <hyperlink ref="F196" r:id="rId17"/>
    <hyperlink ref="F200" r:id="rId18"/>
    <hyperlink ref="F203" r:id="rId19"/>
    <hyperlink ref="F212" r:id="rId20"/>
    <hyperlink ref="F218" r:id="rId21"/>
    <hyperlink ref="F222" r:id="rId22"/>
    <hyperlink ref="F225" r:id="rId23"/>
    <hyperlink ref="F228" r:id="rId24"/>
    <hyperlink ref="F237" r:id="rId25"/>
    <hyperlink ref="F242" r:id="rId26"/>
    <hyperlink ref="F245" r:id="rId27"/>
    <hyperlink ref="F248" r:id="rId28"/>
    <hyperlink ref="F257" r:id="rId29"/>
    <hyperlink ref="F260" r:id="rId30"/>
    <hyperlink ref="F263" r:id="rId31"/>
    <hyperlink ref="F266" r:id="rId32"/>
    <hyperlink ref="F275" r:id="rId33"/>
    <hyperlink ref="F279" r:id="rId34"/>
    <hyperlink ref="F286" r:id="rId35"/>
    <hyperlink ref="F290" r:id="rId36"/>
    <hyperlink ref="F294" r:id="rId37"/>
    <hyperlink ref="F300" r:id="rId38"/>
    <hyperlink ref="F305" r:id="rId39"/>
    <hyperlink ref="F309" r:id="rId40"/>
    <hyperlink ref="F317" r:id="rId41"/>
    <hyperlink ref="F324" r:id="rId42"/>
    <hyperlink ref="F327" r:id="rId43"/>
    <hyperlink ref="F329" r:id="rId44"/>
    <hyperlink ref="F334" r:id="rId45"/>
    <hyperlink ref="F343" r:id="rId46"/>
    <hyperlink ref="F353" r:id="rId47"/>
    <hyperlink ref="F358" r:id="rId48"/>
    <hyperlink ref="F371" r:id="rId49"/>
    <hyperlink ref="F376" r:id="rId50"/>
    <hyperlink ref="F380" r:id="rId51"/>
    <hyperlink ref="F385" r:id="rId52"/>
    <hyperlink ref="F388" r:id="rId53"/>
    <hyperlink ref="F391" r:id="rId54"/>
    <hyperlink ref="F394" r:id="rId55"/>
    <hyperlink ref="F396" r:id="rId56"/>
    <hyperlink ref="F399" r:id="rId57"/>
    <hyperlink ref="F401" r:id="rId58"/>
    <hyperlink ref="F406" r:id="rId59"/>
    <hyperlink ref="F410" r:id="rId60"/>
    <hyperlink ref="F413" r:id="rId61"/>
    <hyperlink ref="F416" r:id="rId62"/>
    <hyperlink ref="F421" r:id="rId63"/>
    <hyperlink ref="F426" r:id="rId64"/>
    <hyperlink ref="F432" r:id="rId65"/>
    <hyperlink ref="F434" r:id="rId66"/>
    <hyperlink ref="F438" r:id="rId67"/>
    <hyperlink ref="F447" r:id="rId68"/>
    <hyperlink ref="F459" r:id="rId69"/>
    <hyperlink ref="F461" r:id="rId70"/>
    <hyperlink ref="F466" r:id="rId71"/>
    <hyperlink ref="F469" r:id="rId72"/>
    <hyperlink ref="F471" r:id="rId73"/>
    <hyperlink ref="F474" r:id="rId74"/>
    <hyperlink ref="F476" r:id="rId75"/>
  </hyperlinks>
  <printOptions horizontalCentered="1"/>
  <pageMargins left="0.39370078740157483" right="0.39370078740157483" top="0.39370078740157483" bottom="0.39370078740157483" header="0" footer="0"/>
  <pageSetup paperSize="9" scale="89" fitToHeight="100" orientation="portrait" r:id="rId76"/>
  <headerFooter>
    <oddFooter>&amp;CStrana &amp;P z &amp;N</oddFooter>
  </headerFooter>
  <drawing r:id="rId7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0.65"/>
  <cols>
    <col min="1" max="1" width="8.28515625" style="155" customWidth="1"/>
    <col min="2" max="2" width="1.7109375" style="155" customWidth="1"/>
    <col min="3" max="4" width="5" style="155" customWidth="1"/>
    <col min="5" max="5" width="11.7109375" style="155" customWidth="1"/>
    <col min="6" max="6" width="9.140625" style="155" customWidth="1"/>
    <col min="7" max="7" width="5" style="155" customWidth="1"/>
    <col min="8" max="8" width="77.85546875" style="155" customWidth="1"/>
    <col min="9" max="10" width="20" style="155" customWidth="1"/>
    <col min="11" max="11" width="1.7109375" style="155" customWidth="1"/>
  </cols>
  <sheetData>
    <row r="1" spans="2:11" customFormat="1" ht="37.6" customHeight="1"/>
    <row r="2" spans="2:11" customFormat="1" ht="7.55" customHeight="1">
      <c r="B2" s="156"/>
      <c r="C2" s="157"/>
      <c r="D2" s="157"/>
      <c r="E2" s="157"/>
      <c r="F2" s="157"/>
      <c r="G2" s="157"/>
      <c r="H2" s="157"/>
      <c r="I2" s="157"/>
      <c r="J2" s="157"/>
      <c r="K2" s="158"/>
    </row>
    <row r="3" spans="2:11" s="13" customFormat="1" ht="45.1" customHeight="1">
      <c r="B3" s="159"/>
      <c r="C3" s="278" t="s">
        <v>908</v>
      </c>
      <c r="D3" s="278"/>
      <c r="E3" s="278"/>
      <c r="F3" s="278"/>
      <c r="G3" s="278"/>
      <c r="H3" s="278"/>
      <c r="I3" s="278"/>
      <c r="J3" s="278"/>
      <c r="K3" s="160"/>
    </row>
    <row r="4" spans="2:11" customFormat="1" ht="25.55" customHeight="1">
      <c r="B4" s="161"/>
      <c r="C4" s="277" t="s">
        <v>909</v>
      </c>
      <c r="D4" s="277"/>
      <c r="E4" s="277"/>
      <c r="F4" s="277"/>
      <c r="G4" s="277"/>
      <c r="H4" s="277"/>
      <c r="I4" s="277"/>
      <c r="J4" s="277"/>
      <c r="K4" s="162"/>
    </row>
    <row r="5" spans="2:11" customFormat="1" ht="5.35" customHeight="1">
      <c r="B5" s="161"/>
      <c r="C5" s="163"/>
      <c r="D5" s="163"/>
      <c r="E5" s="163"/>
      <c r="F5" s="163"/>
      <c r="G5" s="163"/>
      <c r="H5" s="163"/>
      <c r="I5" s="163"/>
      <c r="J5" s="163"/>
      <c r="K5" s="162"/>
    </row>
    <row r="6" spans="2:11" customFormat="1" ht="15.05" customHeight="1">
      <c r="B6" s="161"/>
      <c r="C6" s="276" t="s">
        <v>910</v>
      </c>
      <c r="D6" s="276"/>
      <c r="E6" s="276"/>
      <c r="F6" s="276"/>
      <c r="G6" s="276"/>
      <c r="H6" s="276"/>
      <c r="I6" s="276"/>
      <c r="J6" s="276"/>
      <c r="K6" s="162"/>
    </row>
    <row r="7" spans="2:11" customFormat="1" ht="15.05" customHeight="1">
      <c r="B7" s="165"/>
      <c r="C7" s="276" t="s">
        <v>911</v>
      </c>
      <c r="D7" s="276"/>
      <c r="E7" s="276"/>
      <c r="F7" s="276"/>
      <c r="G7" s="276"/>
      <c r="H7" s="276"/>
      <c r="I7" s="276"/>
      <c r="J7" s="276"/>
      <c r="K7" s="162"/>
    </row>
    <row r="8" spans="2:11" customFormat="1" ht="12.7" customHeight="1">
      <c r="B8" s="165"/>
      <c r="C8" s="164"/>
      <c r="D8" s="164"/>
      <c r="E8" s="164"/>
      <c r="F8" s="164"/>
      <c r="G8" s="164"/>
      <c r="H8" s="164"/>
      <c r="I8" s="164"/>
      <c r="J8" s="164"/>
      <c r="K8" s="162"/>
    </row>
    <row r="9" spans="2:11" customFormat="1" ht="15.05" customHeight="1">
      <c r="B9" s="165"/>
      <c r="C9" s="276" t="s">
        <v>912</v>
      </c>
      <c r="D9" s="276"/>
      <c r="E9" s="276"/>
      <c r="F9" s="276"/>
      <c r="G9" s="276"/>
      <c r="H9" s="276"/>
      <c r="I9" s="276"/>
      <c r="J9" s="276"/>
      <c r="K9" s="162"/>
    </row>
    <row r="10" spans="2:11" customFormat="1" ht="15.05" customHeight="1">
      <c r="B10" s="165"/>
      <c r="C10" s="164"/>
      <c r="D10" s="276" t="s">
        <v>913</v>
      </c>
      <c r="E10" s="276"/>
      <c r="F10" s="276"/>
      <c r="G10" s="276"/>
      <c r="H10" s="276"/>
      <c r="I10" s="276"/>
      <c r="J10" s="276"/>
      <c r="K10" s="162"/>
    </row>
    <row r="11" spans="2:11" customFormat="1" ht="15.05" customHeight="1">
      <c r="B11" s="165"/>
      <c r="C11" s="166"/>
      <c r="D11" s="276" t="s">
        <v>914</v>
      </c>
      <c r="E11" s="276"/>
      <c r="F11" s="276"/>
      <c r="G11" s="276"/>
      <c r="H11" s="276"/>
      <c r="I11" s="276"/>
      <c r="J11" s="276"/>
      <c r="K11" s="162"/>
    </row>
    <row r="12" spans="2:11" customFormat="1" ht="15.05" customHeight="1">
      <c r="B12" s="165"/>
      <c r="C12" s="166"/>
      <c r="D12" s="164"/>
      <c r="E12" s="164"/>
      <c r="F12" s="164"/>
      <c r="G12" s="164"/>
      <c r="H12" s="164"/>
      <c r="I12" s="164"/>
      <c r="J12" s="164"/>
      <c r="K12" s="162"/>
    </row>
    <row r="13" spans="2:11" customFormat="1" ht="15.05" customHeight="1">
      <c r="B13" s="165"/>
      <c r="C13" s="166"/>
      <c r="D13" s="167" t="s">
        <v>915</v>
      </c>
      <c r="E13" s="164"/>
      <c r="F13" s="164"/>
      <c r="G13" s="164"/>
      <c r="H13" s="164"/>
      <c r="I13" s="164"/>
      <c r="J13" s="164"/>
      <c r="K13" s="162"/>
    </row>
    <row r="14" spans="2:11" customFormat="1" ht="12.7" customHeight="1">
      <c r="B14" s="165"/>
      <c r="C14" s="166"/>
      <c r="D14" s="166"/>
      <c r="E14" s="166"/>
      <c r="F14" s="166"/>
      <c r="G14" s="166"/>
      <c r="H14" s="166"/>
      <c r="I14" s="166"/>
      <c r="J14" s="166"/>
      <c r="K14" s="162"/>
    </row>
    <row r="15" spans="2:11" customFormat="1" ht="15.05" customHeight="1">
      <c r="B15" s="165"/>
      <c r="C15" s="166"/>
      <c r="D15" s="276" t="s">
        <v>916</v>
      </c>
      <c r="E15" s="276"/>
      <c r="F15" s="276"/>
      <c r="G15" s="276"/>
      <c r="H15" s="276"/>
      <c r="I15" s="276"/>
      <c r="J15" s="276"/>
      <c r="K15" s="162"/>
    </row>
    <row r="16" spans="2:11" customFormat="1" ht="15.05" customHeight="1">
      <c r="B16" s="165"/>
      <c r="C16" s="166"/>
      <c r="D16" s="276" t="s">
        <v>917</v>
      </c>
      <c r="E16" s="276"/>
      <c r="F16" s="276"/>
      <c r="G16" s="276"/>
      <c r="H16" s="276"/>
      <c r="I16" s="276"/>
      <c r="J16" s="276"/>
      <c r="K16" s="162"/>
    </row>
    <row r="17" spans="2:11" customFormat="1" ht="15.05" customHeight="1">
      <c r="B17" s="165"/>
      <c r="C17" s="166"/>
      <c r="D17" s="276" t="s">
        <v>918</v>
      </c>
      <c r="E17" s="276"/>
      <c r="F17" s="276"/>
      <c r="G17" s="276"/>
      <c r="H17" s="276"/>
      <c r="I17" s="276"/>
      <c r="J17" s="276"/>
      <c r="K17" s="162"/>
    </row>
    <row r="18" spans="2:11" customFormat="1" ht="15.05" customHeight="1">
      <c r="B18" s="165"/>
      <c r="C18" s="166"/>
      <c r="D18" s="166"/>
      <c r="E18" s="168" t="s">
        <v>72</v>
      </c>
      <c r="F18" s="276" t="s">
        <v>919</v>
      </c>
      <c r="G18" s="276"/>
      <c r="H18" s="276"/>
      <c r="I18" s="276"/>
      <c r="J18" s="276"/>
      <c r="K18" s="162"/>
    </row>
    <row r="19" spans="2:11" customFormat="1" ht="15.05" customHeight="1">
      <c r="B19" s="165"/>
      <c r="C19" s="166"/>
      <c r="D19" s="166"/>
      <c r="E19" s="168" t="s">
        <v>920</v>
      </c>
      <c r="F19" s="276" t="s">
        <v>921</v>
      </c>
      <c r="G19" s="276"/>
      <c r="H19" s="276"/>
      <c r="I19" s="276"/>
      <c r="J19" s="276"/>
      <c r="K19" s="162"/>
    </row>
    <row r="20" spans="2:11" customFormat="1" ht="15.05" customHeight="1">
      <c r="B20" s="165"/>
      <c r="C20" s="166"/>
      <c r="D20" s="166"/>
      <c r="E20" s="168" t="s">
        <v>922</v>
      </c>
      <c r="F20" s="276" t="s">
        <v>923</v>
      </c>
      <c r="G20" s="276"/>
      <c r="H20" s="276"/>
      <c r="I20" s="276"/>
      <c r="J20" s="276"/>
      <c r="K20" s="162"/>
    </row>
    <row r="21" spans="2:11" customFormat="1" ht="15.05" customHeight="1">
      <c r="B21" s="165"/>
      <c r="C21" s="166"/>
      <c r="D21" s="166"/>
      <c r="E21" s="168" t="s">
        <v>924</v>
      </c>
      <c r="F21" s="276" t="s">
        <v>925</v>
      </c>
      <c r="G21" s="276"/>
      <c r="H21" s="276"/>
      <c r="I21" s="276"/>
      <c r="J21" s="276"/>
      <c r="K21" s="162"/>
    </row>
    <row r="22" spans="2:11" customFormat="1" ht="15.05" customHeight="1">
      <c r="B22" s="165"/>
      <c r="C22" s="166"/>
      <c r="D22" s="166"/>
      <c r="E22" s="168" t="s">
        <v>926</v>
      </c>
      <c r="F22" s="276" t="s">
        <v>927</v>
      </c>
      <c r="G22" s="276"/>
      <c r="H22" s="276"/>
      <c r="I22" s="276"/>
      <c r="J22" s="276"/>
      <c r="K22" s="162"/>
    </row>
    <row r="23" spans="2:11" customFormat="1" ht="15.05" customHeight="1">
      <c r="B23" s="165"/>
      <c r="C23" s="166"/>
      <c r="D23" s="166"/>
      <c r="E23" s="168" t="s">
        <v>928</v>
      </c>
      <c r="F23" s="276" t="s">
        <v>929</v>
      </c>
      <c r="G23" s="276"/>
      <c r="H23" s="276"/>
      <c r="I23" s="276"/>
      <c r="J23" s="276"/>
      <c r="K23" s="162"/>
    </row>
    <row r="24" spans="2:11" customFormat="1" ht="12.7" customHeight="1">
      <c r="B24" s="165"/>
      <c r="C24" s="166"/>
      <c r="D24" s="166"/>
      <c r="E24" s="166"/>
      <c r="F24" s="166"/>
      <c r="G24" s="166"/>
      <c r="H24" s="166"/>
      <c r="I24" s="166"/>
      <c r="J24" s="166"/>
      <c r="K24" s="162"/>
    </row>
    <row r="25" spans="2:11" customFormat="1" ht="15.05" customHeight="1">
      <c r="B25" s="165"/>
      <c r="C25" s="276" t="s">
        <v>930</v>
      </c>
      <c r="D25" s="276"/>
      <c r="E25" s="276"/>
      <c r="F25" s="276"/>
      <c r="G25" s="276"/>
      <c r="H25" s="276"/>
      <c r="I25" s="276"/>
      <c r="J25" s="276"/>
      <c r="K25" s="162"/>
    </row>
    <row r="26" spans="2:11" customFormat="1" ht="15.05" customHeight="1">
      <c r="B26" s="165"/>
      <c r="C26" s="276" t="s">
        <v>931</v>
      </c>
      <c r="D26" s="276"/>
      <c r="E26" s="276"/>
      <c r="F26" s="276"/>
      <c r="G26" s="276"/>
      <c r="H26" s="276"/>
      <c r="I26" s="276"/>
      <c r="J26" s="276"/>
      <c r="K26" s="162"/>
    </row>
    <row r="27" spans="2:11" customFormat="1" ht="15.05" customHeight="1">
      <c r="B27" s="165"/>
      <c r="C27" s="164"/>
      <c r="D27" s="276" t="s">
        <v>932</v>
      </c>
      <c r="E27" s="276"/>
      <c r="F27" s="276"/>
      <c r="G27" s="276"/>
      <c r="H27" s="276"/>
      <c r="I27" s="276"/>
      <c r="J27" s="276"/>
      <c r="K27" s="162"/>
    </row>
    <row r="28" spans="2:11" customFormat="1" ht="15.05" customHeight="1">
      <c r="B28" s="165"/>
      <c r="C28" s="166"/>
      <c r="D28" s="276" t="s">
        <v>933</v>
      </c>
      <c r="E28" s="276"/>
      <c r="F28" s="276"/>
      <c r="G28" s="276"/>
      <c r="H28" s="276"/>
      <c r="I28" s="276"/>
      <c r="J28" s="276"/>
      <c r="K28" s="162"/>
    </row>
    <row r="29" spans="2:11" customFormat="1" ht="12.7" customHeight="1">
      <c r="B29" s="165"/>
      <c r="C29" s="166"/>
      <c r="D29" s="166"/>
      <c r="E29" s="166"/>
      <c r="F29" s="166"/>
      <c r="G29" s="166"/>
      <c r="H29" s="166"/>
      <c r="I29" s="166"/>
      <c r="J29" s="166"/>
      <c r="K29" s="162"/>
    </row>
    <row r="30" spans="2:11" customFormat="1" ht="15.05" customHeight="1">
      <c r="B30" s="165"/>
      <c r="C30" s="166"/>
      <c r="D30" s="276" t="s">
        <v>934</v>
      </c>
      <c r="E30" s="276"/>
      <c r="F30" s="276"/>
      <c r="G30" s="276"/>
      <c r="H30" s="276"/>
      <c r="I30" s="276"/>
      <c r="J30" s="276"/>
      <c r="K30" s="162"/>
    </row>
    <row r="31" spans="2:11" customFormat="1" ht="15.05" customHeight="1">
      <c r="B31" s="165"/>
      <c r="C31" s="166"/>
      <c r="D31" s="276" t="s">
        <v>935</v>
      </c>
      <c r="E31" s="276"/>
      <c r="F31" s="276"/>
      <c r="G31" s="276"/>
      <c r="H31" s="276"/>
      <c r="I31" s="276"/>
      <c r="J31" s="276"/>
      <c r="K31" s="162"/>
    </row>
    <row r="32" spans="2:11" customFormat="1" ht="12.7" customHeight="1">
      <c r="B32" s="165"/>
      <c r="C32" s="166"/>
      <c r="D32" s="166"/>
      <c r="E32" s="166"/>
      <c r="F32" s="166"/>
      <c r="G32" s="166"/>
      <c r="H32" s="166"/>
      <c r="I32" s="166"/>
      <c r="J32" s="166"/>
      <c r="K32" s="162"/>
    </row>
    <row r="33" spans="2:11" customFormat="1" ht="15.05" customHeight="1">
      <c r="B33" s="165"/>
      <c r="C33" s="166"/>
      <c r="D33" s="276" t="s">
        <v>936</v>
      </c>
      <c r="E33" s="276"/>
      <c r="F33" s="276"/>
      <c r="G33" s="276"/>
      <c r="H33" s="276"/>
      <c r="I33" s="276"/>
      <c r="J33" s="276"/>
      <c r="K33" s="162"/>
    </row>
    <row r="34" spans="2:11" customFormat="1" ht="15.05" customHeight="1">
      <c r="B34" s="165"/>
      <c r="C34" s="166"/>
      <c r="D34" s="276" t="s">
        <v>937</v>
      </c>
      <c r="E34" s="276"/>
      <c r="F34" s="276"/>
      <c r="G34" s="276"/>
      <c r="H34" s="276"/>
      <c r="I34" s="276"/>
      <c r="J34" s="276"/>
      <c r="K34" s="162"/>
    </row>
    <row r="35" spans="2:11" customFormat="1" ht="15.05" customHeight="1">
      <c r="B35" s="165"/>
      <c r="C35" s="166"/>
      <c r="D35" s="276" t="s">
        <v>938</v>
      </c>
      <c r="E35" s="276"/>
      <c r="F35" s="276"/>
      <c r="G35" s="276"/>
      <c r="H35" s="276"/>
      <c r="I35" s="276"/>
      <c r="J35" s="276"/>
      <c r="K35" s="162"/>
    </row>
    <row r="36" spans="2:11" customFormat="1" ht="15.05" customHeight="1">
      <c r="B36" s="165"/>
      <c r="C36" s="166"/>
      <c r="D36" s="164"/>
      <c r="E36" s="167" t="s">
        <v>120</v>
      </c>
      <c r="F36" s="164"/>
      <c r="G36" s="276" t="s">
        <v>939</v>
      </c>
      <c r="H36" s="276"/>
      <c r="I36" s="276"/>
      <c r="J36" s="276"/>
      <c r="K36" s="162"/>
    </row>
    <row r="37" spans="2:11" customFormat="1" ht="30.7" customHeight="1">
      <c r="B37" s="165"/>
      <c r="C37" s="166"/>
      <c r="D37" s="164"/>
      <c r="E37" s="167" t="s">
        <v>940</v>
      </c>
      <c r="F37" s="164"/>
      <c r="G37" s="276" t="s">
        <v>941</v>
      </c>
      <c r="H37" s="276"/>
      <c r="I37" s="276"/>
      <c r="J37" s="276"/>
      <c r="K37" s="162"/>
    </row>
    <row r="38" spans="2:11" customFormat="1" ht="15.05" customHeight="1">
      <c r="B38" s="165"/>
      <c r="C38" s="166"/>
      <c r="D38" s="164"/>
      <c r="E38" s="167" t="s">
        <v>47</v>
      </c>
      <c r="F38" s="164"/>
      <c r="G38" s="276" t="s">
        <v>942</v>
      </c>
      <c r="H38" s="276"/>
      <c r="I38" s="276"/>
      <c r="J38" s="276"/>
      <c r="K38" s="162"/>
    </row>
    <row r="39" spans="2:11" customFormat="1" ht="15.05" customHeight="1">
      <c r="B39" s="165"/>
      <c r="C39" s="166"/>
      <c r="D39" s="164"/>
      <c r="E39" s="167" t="s">
        <v>48</v>
      </c>
      <c r="F39" s="164"/>
      <c r="G39" s="276" t="s">
        <v>943</v>
      </c>
      <c r="H39" s="276"/>
      <c r="I39" s="276"/>
      <c r="J39" s="276"/>
      <c r="K39" s="162"/>
    </row>
    <row r="40" spans="2:11" customFormat="1" ht="15.05" customHeight="1">
      <c r="B40" s="165"/>
      <c r="C40" s="166"/>
      <c r="D40" s="164"/>
      <c r="E40" s="167" t="s">
        <v>121</v>
      </c>
      <c r="F40" s="164"/>
      <c r="G40" s="276" t="s">
        <v>944</v>
      </c>
      <c r="H40" s="276"/>
      <c r="I40" s="276"/>
      <c r="J40" s="276"/>
      <c r="K40" s="162"/>
    </row>
    <row r="41" spans="2:11" customFormat="1" ht="15.05" customHeight="1">
      <c r="B41" s="165"/>
      <c r="C41" s="166"/>
      <c r="D41" s="164"/>
      <c r="E41" s="167" t="s">
        <v>122</v>
      </c>
      <c r="F41" s="164"/>
      <c r="G41" s="276" t="s">
        <v>945</v>
      </c>
      <c r="H41" s="276"/>
      <c r="I41" s="276"/>
      <c r="J41" s="276"/>
      <c r="K41" s="162"/>
    </row>
    <row r="42" spans="2:11" customFormat="1" ht="15.05" customHeight="1">
      <c r="B42" s="165"/>
      <c r="C42" s="166"/>
      <c r="D42" s="164"/>
      <c r="E42" s="167" t="s">
        <v>946</v>
      </c>
      <c r="F42" s="164"/>
      <c r="G42" s="276" t="s">
        <v>947</v>
      </c>
      <c r="H42" s="276"/>
      <c r="I42" s="276"/>
      <c r="J42" s="276"/>
      <c r="K42" s="162"/>
    </row>
    <row r="43" spans="2:11" customFormat="1" ht="15.05" customHeight="1">
      <c r="B43" s="165"/>
      <c r="C43" s="166"/>
      <c r="D43" s="164"/>
      <c r="E43" s="167"/>
      <c r="F43" s="164"/>
      <c r="G43" s="276" t="s">
        <v>948</v>
      </c>
      <c r="H43" s="276"/>
      <c r="I43" s="276"/>
      <c r="J43" s="276"/>
      <c r="K43" s="162"/>
    </row>
    <row r="44" spans="2:11" customFormat="1" ht="15.05" customHeight="1">
      <c r="B44" s="165"/>
      <c r="C44" s="166"/>
      <c r="D44" s="164"/>
      <c r="E44" s="167" t="s">
        <v>949</v>
      </c>
      <c r="F44" s="164"/>
      <c r="G44" s="276" t="s">
        <v>950</v>
      </c>
      <c r="H44" s="276"/>
      <c r="I44" s="276"/>
      <c r="J44" s="276"/>
      <c r="K44" s="162"/>
    </row>
    <row r="45" spans="2:11" customFormat="1" ht="15.05" customHeight="1">
      <c r="B45" s="165"/>
      <c r="C45" s="166"/>
      <c r="D45" s="164"/>
      <c r="E45" s="167" t="s">
        <v>124</v>
      </c>
      <c r="F45" s="164"/>
      <c r="G45" s="276" t="s">
        <v>951</v>
      </c>
      <c r="H45" s="276"/>
      <c r="I45" s="276"/>
      <c r="J45" s="276"/>
      <c r="K45" s="162"/>
    </row>
    <row r="46" spans="2:11" customFormat="1" ht="12.7" customHeight="1">
      <c r="B46" s="165"/>
      <c r="C46" s="166"/>
      <c r="D46" s="164"/>
      <c r="E46" s="164"/>
      <c r="F46" s="164"/>
      <c r="G46" s="164"/>
      <c r="H46" s="164"/>
      <c r="I46" s="164"/>
      <c r="J46" s="164"/>
      <c r="K46" s="162"/>
    </row>
    <row r="47" spans="2:11" customFormat="1" ht="15.05" customHeight="1">
      <c r="B47" s="165"/>
      <c r="C47" s="166"/>
      <c r="D47" s="276" t="s">
        <v>952</v>
      </c>
      <c r="E47" s="276"/>
      <c r="F47" s="276"/>
      <c r="G47" s="276"/>
      <c r="H47" s="276"/>
      <c r="I47" s="276"/>
      <c r="J47" s="276"/>
      <c r="K47" s="162"/>
    </row>
    <row r="48" spans="2:11" customFormat="1" ht="15.05" customHeight="1">
      <c r="B48" s="165"/>
      <c r="C48" s="166"/>
      <c r="D48" s="166"/>
      <c r="E48" s="276" t="s">
        <v>953</v>
      </c>
      <c r="F48" s="276"/>
      <c r="G48" s="276"/>
      <c r="H48" s="276"/>
      <c r="I48" s="276"/>
      <c r="J48" s="276"/>
      <c r="K48" s="162"/>
    </row>
    <row r="49" spans="2:11" customFormat="1" ht="15.05" customHeight="1">
      <c r="B49" s="165"/>
      <c r="C49" s="166"/>
      <c r="D49" s="166"/>
      <c r="E49" s="276" t="s">
        <v>954</v>
      </c>
      <c r="F49" s="276"/>
      <c r="G49" s="276"/>
      <c r="H49" s="276"/>
      <c r="I49" s="276"/>
      <c r="J49" s="276"/>
      <c r="K49" s="162"/>
    </row>
    <row r="50" spans="2:11" customFormat="1" ht="15.05" customHeight="1">
      <c r="B50" s="165"/>
      <c r="C50" s="166"/>
      <c r="D50" s="166"/>
      <c r="E50" s="276" t="s">
        <v>955</v>
      </c>
      <c r="F50" s="276"/>
      <c r="G50" s="276"/>
      <c r="H50" s="276"/>
      <c r="I50" s="276"/>
      <c r="J50" s="276"/>
      <c r="K50" s="162"/>
    </row>
    <row r="51" spans="2:11" customFormat="1" ht="15.05" customHeight="1">
      <c r="B51" s="165"/>
      <c r="C51" s="166"/>
      <c r="D51" s="276" t="s">
        <v>956</v>
      </c>
      <c r="E51" s="276"/>
      <c r="F51" s="276"/>
      <c r="G51" s="276"/>
      <c r="H51" s="276"/>
      <c r="I51" s="276"/>
      <c r="J51" s="276"/>
      <c r="K51" s="162"/>
    </row>
    <row r="52" spans="2:11" customFormat="1" ht="25.55" customHeight="1">
      <c r="B52" s="161"/>
      <c r="C52" s="277" t="s">
        <v>957</v>
      </c>
      <c r="D52" s="277"/>
      <c r="E52" s="277"/>
      <c r="F52" s="277"/>
      <c r="G52" s="277"/>
      <c r="H52" s="277"/>
      <c r="I52" s="277"/>
      <c r="J52" s="277"/>
      <c r="K52" s="162"/>
    </row>
    <row r="53" spans="2:11" customFormat="1" ht="5.35" customHeight="1">
      <c r="B53" s="161"/>
      <c r="C53" s="163"/>
      <c r="D53" s="163"/>
      <c r="E53" s="163"/>
      <c r="F53" s="163"/>
      <c r="G53" s="163"/>
      <c r="H53" s="163"/>
      <c r="I53" s="163"/>
      <c r="J53" s="163"/>
      <c r="K53" s="162"/>
    </row>
    <row r="54" spans="2:11" customFormat="1" ht="15.05" customHeight="1">
      <c r="B54" s="161"/>
      <c r="C54" s="276" t="s">
        <v>958</v>
      </c>
      <c r="D54" s="276"/>
      <c r="E54" s="276"/>
      <c r="F54" s="276"/>
      <c r="G54" s="276"/>
      <c r="H54" s="276"/>
      <c r="I54" s="276"/>
      <c r="J54" s="276"/>
      <c r="K54" s="162"/>
    </row>
    <row r="55" spans="2:11" customFormat="1" ht="15.05" customHeight="1">
      <c r="B55" s="161"/>
      <c r="C55" s="276" t="s">
        <v>959</v>
      </c>
      <c r="D55" s="276"/>
      <c r="E55" s="276"/>
      <c r="F55" s="276"/>
      <c r="G55" s="276"/>
      <c r="H55" s="276"/>
      <c r="I55" s="276"/>
      <c r="J55" s="276"/>
      <c r="K55" s="162"/>
    </row>
    <row r="56" spans="2:11" customFormat="1" ht="12.7" customHeight="1">
      <c r="B56" s="161"/>
      <c r="C56" s="164"/>
      <c r="D56" s="164"/>
      <c r="E56" s="164"/>
      <c r="F56" s="164"/>
      <c r="G56" s="164"/>
      <c r="H56" s="164"/>
      <c r="I56" s="164"/>
      <c r="J56" s="164"/>
      <c r="K56" s="162"/>
    </row>
    <row r="57" spans="2:11" customFormat="1" ht="15.05" customHeight="1">
      <c r="B57" s="161"/>
      <c r="C57" s="276" t="s">
        <v>960</v>
      </c>
      <c r="D57" s="276"/>
      <c r="E57" s="276"/>
      <c r="F57" s="276"/>
      <c r="G57" s="276"/>
      <c r="H57" s="276"/>
      <c r="I57" s="276"/>
      <c r="J57" s="276"/>
      <c r="K57" s="162"/>
    </row>
    <row r="58" spans="2:11" customFormat="1" ht="15.05" customHeight="1">
      <c r="B58" s="161"/>
      <c r="C58" s="166"/>
      <c r="D58" s="276" t="s">
        <v>961</v>
      </c>
      <c r="E58" s="276"/>
      <c r="F58" s="276"/>
      <c r="G58" s="276"/>
      <c r="H58" s="276"/>
      <c r="I58" s="276"/>
      <c r="J58" s="276"/>
      <c r="K58" s="162"/>
    </row>
    <row r="59" spans="2:11" customFormat="1" ht="15.05" customHeight="1">
      <c r="B59" s="161"/>
      <c r="C59" s="166"/>
      <c r="D59" s="276" t="s">
        <v>962</v>
      </c>
      <c r="E59" s="276"/>
      <c r="F59" s="276"/>
      <c r="G59" s="276"/>
      <c r="H59" s="276"/>
      <c r="I59" s="276"/>
      <c r="J59" s="276"/>
      <c r="K59" s="162"/>
    </row>
    <row r="60" spans="2:11" customFormat="1" ht="15.05" customHeight="1">
      <c r="B60" s="161"/>
      <c r="C60" s="166"/>
      <c r="D60" s="276" t="s">
        <v>963</v>
      </c>
      <c r="E60" s="276"/>
      <c r="F60" s="276"/>
      <c r="G60" s="276"/>
      <c r="H60" s="276"/>
      <c r="I60" s="276"/>
      <c r="J60" s="276"/>
      <c r="K60" s="162"/>
    </row>
    <row r="61" spans="2:11" customFormat="1" ht="15.05" customHeight="1">
      <c r="B61" s="161"/>
      <c r="C61" s="166"/>
      <c r="D61" s="276" t="s">
        <v>964</v>
      </c>
      <c r="E61" s="276"/>
      <c r="F61" s="276"/>
      <c r="G61" s="276"/>
      <c r="H61" s="276"/>
      <c r="I61" s="276"/>
      <c r="J61" s="276"/>
      <c r="K61" s="162"/>
    </row>
    <row r="62" spans="2:11" customFormat="1" ht="15.05" customHeight="1">
      <c r="B62" s="161"/>
      <c r="C62" s="166"/>
      <c r="D62" s="279" t="s">
        <v>965</v>
      </c>
      <c r="E62" s="279"/>
      <c r="F62" s="279"/>
      <c r="G62" s="279"/>
      <c r="H62" s="279"/>
      <c r="I62" s="279"/>
      <c r="J62" s="279"/>
      <c r="K62" s="162"/>
    </row>
    <row r="63" spans="2:11" customFormat="1" ht="15.05" customHeight="1">
      <c r="B63" s="161"/>
      <c r="C63" s="166"/>
      <c r="D63" s="276" t="s">
        <v>966</v>
      </c>
      <c r="E63" s="276"/>
      <c r="F63" s="276"/>
      <c r="G63" s="276"/>
      <c r="H63" s="276"/>
      <c r="I63" s="276"/>
      <c r="J63" s="276"/>
      <c r="K63" s="162"/>
    </row>
    <row r="64" spans="2:11" customFormat="1" ht="12.7" customHeight="1">
      <c r="B64" s="161"/>
      <c r="C64" s="166"/>
      <c r="D64" s="166"/>
      <c r="E64" s="169"/>
      <c r="F64" s="166"/>
      <c r="G64" s="166"/>
      <c r="H64" s="166"/>
      <c r="I64" s="166"/>
      <c r="J64" s="166"/>
      <c r="K64" s="162"/>
    </row>
    <row r="65" spans="2:11" customFormat="1" ht="15.05" customHeight="1">
      <c r="B65" s="161"/>
      <c r="C65" s="166"/>
      <c r="D65" s="276" t="s">
        <v>967</v>
      </c>
      <c r="E65" s="276"/>
      <c r="F65" s="276"/>
      <c r="G65" s="276"/>
      <c r="H65" s="276"/>
      <c r="I65" s="276"/>
      <c r="J65" s="276"/>
      <c r="K65" s="162"/>
    </row>
    <row r="66" spans="2:11" customFormat="1" ht="15.05" customHeight="1">
      <c r="B66" s="161"/>
      <c r="C66" s="166"/>
      <c r="D66" s="279" t="s">
        <v>968</v>
      </c>
      <c r="E66" s="279"/>
      <c r="F66" s="279"/>
      <c r="G66" s="279"/>
      <c r="H66" s="279"/>
      <c r="I66" s="279"/>
      <c r="J66" s="279"/>
      <c r="K66" s="162"/>
    </row>
    <row r="67" spans="2:11" customFormat="1" ht="15.05" customHeight="1">
      <c r="B67" s="161"/>
      <c r="C67" s="166"/>
      <c r="D67" s="276" t="s">
        <v>969</v>
      </c>
      <c r="E67" s="276"/>
      <c r="F67" s="276"/>
      <c r="G67" s="276"/>
      <c r="H67" s="276"/>
      <c r="I67" s="276"/>
      <c r="J67" s="276"/>
      <c r="K67" s="162"/>
    </row>
    <row r="68" spans="2:11" customFormat="1" ht="15.05" customHeight="1">
      <c r="B68" s="161"/>
      <c r="C68" s="166"/>
      <c r="D68" s="276" t="s">
        <v>970</v>
      </c>
      <c r="E68" s="276"/>
      <c r="F68" s="276"/>
      <c r="G68" s="276"/>
      <c r="H68" s="276"/>
      <c r="I68" s="276"/>
      <c r="J68" s="276"/>
      <c r="K68" s="162"/>
    </row>
    <row r="69" spans="2:11" customFormat="1" ht="15.05" customHeight="1">
      <c r="B69" s="161"/>
      <c r="C69" s="166"/>
      <c r="D69" s="276" t="s">
        <v>971</v>
      </c>
      <c r="E69" s="276"/>
      <c r="F69" s="276"/>
      <c r="G69" s="276"/>
      <c r="H69" s="276"/>
      <c r="I69" s="276"/>
      <c r="J69" s="276"/>
      <c r="K69" s="162"/>
    </row>
    <row r="70" spans="2:11" customFormat="1" ht="15.05" customHeight="1">
      <c r="B70" s="161"/>
      <c r="C70" s="166"/>
      <c r="D70" s="276" t="s">
        <v>972</v>
      </c>
      <c r="E70" s="276"/>
      <c r="F70" s="276"/>
      <c r="G70" s="276"/>
      <c r="H70" s="276"/>
      <c r="I70" s="276"/>
      <c r="J70" s="276"/>
      <c r="K70" s="162"/>
    </row>
    <row r="71" spans="2:11" customFormat="1" ht="12.7" customHeight="1">
      <c r="B71" s="170"/>
      <c r="C71" s="171"/>
      <c r="D71" s="171"/>
      <c r="E71" s="171"/>
      <c r="F71" s="171"/>
      <c r="G71" s="171"/>
      <c r="H71" s="171"/>
      <c r="I71" s="171"/>
      <c r="J71" s="171"/>
      <c r="K71" s="172"/>
    </row>
    <row r="72" spans="2:11" customFormat="1" ht="18.8" customHeight="1">
      <c r="B72" s="173"/>
      <c r="C72" s="173"/>
      <c r="D72" s="173"/>
      <c r="E72" s="173"/>
      <c r="F72" s="173"/>
      <c r="G72" s="173"/>
      <c r="H72" s="173"/>
      <c r="I72" s="173"/>
      <c r="J72" s="173"/>
      <c r="K72" s="174"/>
    </row>
    <row r="73" spans="2:11" customFormat="1" ht="18.8" customHeight="1">
      <c r="B73" s="174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2:11" customFormat="1" ht="7.55" customHeight="1">
      <c r="B74" s="175"/>
      <c r="C74" s="176"/>
      <c r="D74" s="176"/>
      <c r="E74" s="176"/>
      <c r="F74" s="176"/>
      <c r="G74" s="176"/>
      <c r="H74" s="176"/>
      <c r="I74" s="176"/>
      <c r="J74" s="176"/>
      <c r="K74" s="177"/>
    </row>
    <row r="75" spans="2:11" customFormat="1" ht="45.1" customHeight="1">
      <c r="B75" s="178"/>
      <c r="C75" s="280" t="s">
        <v>973</v>
      </c>
      <c r="D75" s="280"/>
      <c r="E75" s="280"/>
      <c r="F75" s="280"/>
      <c r="G75" s="280"/>
      <c r="H75" s="280"/>
      <c r="I75" s="280"/>
      <c r="J75" s="280"/>
      <c r="K75" s="179"/>
    </row>
    <row r="76" spans="2:11" customFormat="1" ht="17.25" customHeight="1">
      <c r="B76" s="178"/>
      <c r="C76" s="180" t="s">
        <v>974</v>
      </c>
      <c r="D76" s="180"/>
      <c r="E76" s="180"/>
      <c r="F76" s="180" t="s">
        <v>975</v>
      </c>
      <c r="G76" s="181"/>
      <c r="H76" s="180" t="s">
        <v>48</v>
      </c>
      <c r="I76" s="180" t="s">
        <v>51</v>
      </c>
      <c r="J76" s="180" t="s">
        <v>976</v>
      </c>
      <c r="K76" s="179"/>
    </row>
    <row r="77" spans="2:11" customFormat="1" ht="17.25" customHeight="1">
      <c r="B77" s="178"/>
      <c r="C77" s="182" t="s">
        <v>977</v>
      </c>
      <c r="D77" s="182"/>
      <c r="E77" s="182"/>
      <c r="F77" s="183" t="s">
        <v>978</v>
      </c>
      <c r="G77" s="184"/>
      <c r="H77" s="182"/>
      <c r="I77" s="182"/>
      <c r="J77" s="182" t="s">
        <v>979</v>
      </c>
      <c r="K77" s="179"/>
    </row>
    <row r="78" spans="2:11" customFormat="1" ht="5.35" customHeight="1">
      <c r="B78" s="178"/>
      <c r="C78" s="185"/>
      <c r="D78" s="185"/>
      <c r="E78" s="185"/>
      <c r="F78" s="185"/>
      <c r="G78" s="186"/>
      <c r="H78" s="185"/>
      <c r="I78" s="185"/>
      <c r="J78" s="185"/>
      <c r="K78" s="179"/>
    </row>
    <row r="79" spans="2:11" customFormat="1" ht="15.05" customHeight="1">
      <c r="B79" s="178"/>
      <c r="C79" s="167" t="s">
        <v>47</v>
      </c>
      <c r="D79" s="187"/>
      <c r="E79" s="187"/>
      <c r="F79" s="188" t="s">
        <v>980</v>
      </c>
      <c r="G79" s="189"/>
      <c r="H79" s="167" t="s">
        <v>981</v>
      </c>
      <c r="I79" s="167" t="s">
        <v>982</v>
      </c>
      <c r="J79" s="167">
        <v>20</v>
      </c>
      <c r="K79" s="179"/>
    </row>
    <row r="80" spans="2:11" customFormat="1" ht="15.05" customHeight="1">
      <c r="B80" s="178"/>
      <c r="C80" s="167" t="s">
        <v>983</v>
      </c>
      <c r="D80" s="167"/>
      <c r="E80" s="167"/>
      <c r="F80" s="188" t="s">
        <v>980</v>
      </c>
      <c r="G80" s="189"/>
      <c r="H80" s="167" t="s">
        <v>984</v>
      </c>
      <c r="I80" s="167" t="s">
        <v>982</v>
      </c>
      <c r="J80" s="167">
        <v>120</v>
      </c>
      <c r="K80" s="179"/>
    </row>
    <row r="81" spans="2:11" customFormat="1" ht="15.05" customHeight="1">
      <c r="B81" s="190"/>
      <c r="C81" s="167" t="s">
        <v>985</v>
      </c>
      <c r="D81" s="167"/>
      <c r="E81" s="167"/>
      <c r="F81" s="188" t="s">
        <v>986</v>
      </c>
      <c r="G81" s="189"/>
      <c r="H81" s="167" t="s">
        <v>987</v>
      </c>
      <c r="I81" s="167" t="s">
        <v>982</v>
      </c>
      <c r="J81" s="167">
        <v>50</v>
      </c>
      <c r="K81" s="179"/>
    </row>
    <row r="82" spans="2:11" customFormat="1" ht="15.05" customHeight="1">
      <c r="B82" s="190"/>
      <c r="C82" s="167" t="s">
        <v>988</v>
      </c>
      <c r="D82" s="167"/>
      <c r="E82" s="167"/>
      <c r="F82" s="188" t="s">
        <v>980</v>
      </c>
      <c r="G82" s="189"/>
      <c r="H82" s="167" t="s">
        <v>989</v>
      </c>
      <c r="I82" s="167" t="s">
        <v>990</v>
      </c>
      <c r="J82" s="167"/>
      <c r="K82" s="179"/>
    </row>
    <row r="83" spans="2:11" customFormat="1" ht="15.05" customHeight="1">
      <c r="B83" s="190"/>
      <c r="C83" s="167" t="s">
        <v>991</v>
      </c>
      <c r="D83" s="167"/>
      <c r="E83" s="167"/>
      <c r="F83" s="188" t="s">
        <v>986</v>
      </c>
      <c r="G83" s="167"/>
      <c r="H83" s="167" t="s">
        <v>992</v>
      </c>
      <c r="I83" s="167" t="s">
        <v>982</v>
      </c>
      <c r="J83" s="167">
        <v>15</v>
      </c>
      <c r="K83" s="179"/>
    </row>
    <row r="84" spans="2:11" customFormat="1" ht="15.05" customHeight="1">
      <c r="B84" s="190"/>
      <c r="C84" s="167" t="s">
        <v>993</v>
      </c>
      <c r="D84" s="167"/>
      <c r="E84" s="167"/>
      <c r="F84" s="188" t="s">
        <v>986</v>
      </c>
      <c r="G84" s="167"/>
      <c r="H84" s="167" t="s">
        <v>994</v>
      </c>
      <c r="I84" s="167" t="s">
        <v>982</v>
      </c>
      <c r="J84" s="167">
        <v>15</v>
      </c>
      <c r="K84" s="179"/>
    </row>
    <row r="85" spans="2:11" customFormat="1" ht="15.05" customHeight="1">
      <c r="B85" s="190"/>
      <c r="C85" s="167" t="s">
        <v>995</v>
      </c>
      <c r="D85" s="167"/>
      <c r="E85" s="167"/>
      <c r="F85" s="188" t="s">
        <v>986</v>
      </c>
      <c r="G85" s="167"/>
      <c r="H85" s="167" t="s">
        <v>996</v>
      </c>
      <c r="I85" s="167" t="s">
        <v>982</v>
      </c>
      <c r="J85" s="167">
        <v>20</v>
      </c>
      <c r="K85" s="179"/>
    </row>
    <row r="86" spans="2:11" customFormat="1" ht="15.05" customHeight="1">
      <c r="B86" s="190"/>
      <c r="C86" s="167" t="s">
        <v>997</v>
      </c>
      <c r="D86" s="167"/>
      <c r="E86" s="167"/>
      <c r="F86" s="188" t="s">
        <v>986</v>
      </c>
      <c r="G86" s="167"/>
      <c r="H86" s="167" t="s">
        <v>998</v>
      </c>
      <c r="I86" s="167" t="s">
        <v>982</v>
      </c>
      <c r="J86" s="167">
        <v>20</v>
      </c>
      <c r="K86" s="179"/>
    </row>
    <row r="87" spans="2:11" customFormat="1" ht="15.05" customHeight="1">
      <c r="B87" s="190"/>
      <c r="C87" s="167" t="s">
        <v>999</v>
      </c>
      <c r="D87" s="167"/>
      <c r="E87" s="167"/>
      <c r="F87" s="188" t="s">
        <v>986</v>
      </c>
      <c r="G87" s="189"/>
      <c r="H87" s="167" t="s">
        <v>1000</v>
      </c>
      <c r="I87" s="167" t="s">
        <v>982</v>
      </c>
      <c r="J87" s="167">
        <v>50</v>
      </c>
      <c r="K87" s="179"/>
    </row>
    <row r="88" spans="2:11" customFormat="1" ht="15.05" customHeight="1">
      <c r="B88" s="190"/>
      <c r="C88" s="167" t="s">
        <v>1001</v>
      </c>
      <c r="D88" s="167"/>
      <c r="E88" s="167"/>
      <c r="F88" s="188" t="s">
        <v>986</v>
      </c>
      <c r="G88" s="189"/>
      <c r="H88" s="167" t="s">
        <v>1002</v>
      </c>
      <c r="I88" s="167" t="s">
        <v>982</v>
      </c>
      <c r="J88" s="167">
        <v>20</v>
      </c>
      <c r="K88" s="179"/>
    </row>
    <row r="89" spans="2:11" customFormat="1" ht="15.05" customHeight="1">
      <c r="B89" s="190"/>
      <c r="C89" s="167" t="s">
        <v>1003</v>
      </c>
      <c r="D89" s="167"/>
      <c r="E89" s="167"/>
      <c r="F89" s="188" t="s">
        <v>986</v>
      </c>
      <c r="G89" s="189"/>
      <c r="H89" s="167" t="s">
        <v>1004</v>
      </c>
      <c r="I89" s="167" t="s">
        <v>982</v>
      </c>
      <c r="J89" s="167">
        <v>20</v>
      </c>
      <c r="K89" s="179"/>
    </row>
    <row r="90" spans="2:11" customFormat="1" ht="15.05" customHeight="1">
      <c r="B90" s="190"/>
      <c r="C90" s="167" t="s">
        <v>1005</v>
      </c>
      <c r="D90" s="167"/>
      <c r="E90" s="167"/>
      <c r="F90" s="188" t="s">
        <v>986</v>
      </c>
      <c r="G90" s="189"/>
      <c r="H90" s="167" t="s">
        <v>1006</v>
      </c>
      <c r="I90" s="167" t="s">
        <v>982</v>
      </c>
      <c r="J90" s="167">
        <v>50</v>
      </c>
      <c r="K90" s="179"/>
    </row>
    <row r="91" spans="2:11" customFormat="1" ht="15.05" customHeight="1">
      <c r="B91" s="190"/>
      <c r="C91" s="167" t="s">
        <v>1007</v>
      </c>
      <c r="D91" s="167"/>
      <c r="E91" s="167"/>
      <c r="F91" s="188" t="s">
        <v>986</v>
      </c>
      <c r="G91" s="189"/>
      <c r="H91" s="167" t="s">
        <v>1007</v>
      </c>
      <c r="I91" s="167" t="s">
        <v>982</v>
      </c>
      <c r="J91" s="167">
        <v>50</v>
      </c>
      <c r="K91" s="179"/>
    </row>
    <row r="92" spans="2:11" customFormat="1" ht="15.05" customHeight="1">
      <c r="B92" s="190"/>
      <c r="C92" s="167" t="s">
        <v>1008</v>
      </c>
      <c r="D92" s="167"/>
      <c r="E92" s="167"/>
      <c r="F92" s="188" t="s">
        <v>986</v>
      </c>
      <c r="G92" s="189"/>
      <c r="H92" s="167" t="s">
        <v>1009</v>
      </c>
      <c r="I92" s="167" t="s">
        <v>982</v>
      </c>
      <c r="J92" s="167">
        <v>255</v>
      </c>
      <c r="K92" s="179"/>
    </row>
    <row r="93" spans="2:11" customFormat="1" ht="15.05" customHeight="1">
      <c r="B93" s="190"/>
      <c r="C93" s="167" t="s">
        <v>1010</v>
      </c>
      <c r="D93" s="167"/>
      <c r="E93" s="167"/>
      <c r="F93" s="188" t="s">
        <v>980</v>
      </c>
      <c r="G93" s="189"/>
      <c r="H93" s="167" t="s">
        <v>1011</v>
      </c>
      <c r="I93" s="167" t="s">
        <v>1012</v>
      </c>
      <c r="J93" s="167"/>
      <c r="K93" s="179"/>
    </row>
    <row r="94" spans="2:11" customFormat="1" ht="15.05" customHeight="1">
      <c r="B94" s="190"/>
      <c r="C94" s="167" t="s">
        <v>1013</v>
      </c>
      <c r="D94" s="167"/>
      <c r="E94" s="167"/>
      <c r="F94" s="188" t="s">
        <v>980</v>
      </c>
      <c r="G94" s="189"/>
      <c r="H94" s="167" t="s">
        <v>1014</v>
      </c>
      <c r="I94" s="167" t="s">
        <v>1015</v>
      </c>
      <c r="J94" s="167"/>
      <c r="K94" s="179"/>
    </row>
    <row r="95" spans="2:11" customFormat="1" ht="15.05" customHeight="1">
      <c r="B95" s="190"/>
      <c r="C95" s="167" t="s">
        <v>1016</v>
      </c>
      <c r="D95" s="167"/>
      <c r="E95" s="167"/>
      <c r="F95" s="188" t="s">
        <v>980</v>
      </c>
      <c r="G95" s="189"/>
      <c r="H95" s="167" t="s">
        <v>1016</v>
      </c>
      <c r="I95" s="167" t="s">
        <v>1015</v>
      </c>
      <c r="J95" s="167"/>
      <c r="K95" s="179"/>
    </row>
    <row r="96" spans="2:11" customFormat="1" ht="15.05" customHeight="1">
      <c r="B96" s="190"/>
      <c r="C96" s="167" t="s">
        <v>32</v>
      </c>
      <c r="D96" s="167"/>
      <c r="E96" s="167"/>
      <c r="F96" s="188" t="s">
        <v>980</v>
      </c>
      <c r="G96" s="189"/>
      <c r="H96" s="167" t="s">
        <v>1017</v>
      </c>
      <c r="I96" s="167" t="s">
        <v>1015</v>
      </c>
      <c r="J96" s="167"/>
      <c r="K96" s="179"/>
    </row>
    <row r="97" spans="2:11" customFormat="1" ht="15.05" customHeight="1">
      <c r="B97" s="190"/>
      <c r="C97" s="167" t="s">
        <v>42</v>
      </c>
      <c r="D97" s="167"/>
      <c r="E97" s="167"/>
      <c r="F97" s="188" t="s">
        <v>980</v>
      </c>
      <c r="G97" s="189"/>
      <c r="H97" s="167" t="s">
        <v>1018</v>
      </c>
      <c r="I97" s="167" t="s">
        <v>1015</v>
      </c>
      <c r="J97" s="167"/>
      <c r="K97" s="179"/>
    </row>
    <row r="98" spans="2:11" customFormat="1" ht="15.05" customHeight="1">
      <c r="B98" s="191"/>
      <c r="C98" s="192"/>
      <c r="D98" s="192"/>
      <c r="E98" s="192"/>
      <c r="F98" s="192"/>
      <c r="G98" s="192"/>
      <c r="H98" s="192"/>
      <c r="I98" s="192"/>
      <c r="J98" s="192"/>
      <c r="K98" s="193"/>
    </row>
    <row r="99" spans="2:11" customFormat="1" ht="18.8" customHeight="1">
      <c r="B99" s="194"/>
      <c r="C99" s="195"/>
      <c r="D99" s="195"/>
      <c r="E99" s="195"/>
      <c r="F99" s="195"/>
      <c r="G99" s="195"/>
      <c r="H99" s="195"/>
      <c r="I99" s="195"/>
      <c r="J99" s="195"/>
      <c r="K99" s="194"/>
    </row>
    <row r="100" spans="2:11" customFormat="1" ht="18.8" customHeight="1"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</row>
    <row r="101" spans="2:11" customFormat="1" ht="7.55" customHeight="1">
      <c r="B101" s="175"/>
      <c r="C101" s="176"/>
      <c r="D101" s="176"/>
      <c r="E101" s="176"/>
      <c r="F101" s="176"/>
      <c r="G101" s="176"/>
      <c r="H101" s="176"/>
      <c r="I101" s="176"/>
      <c r="J101" s="176"/>
      <c r="K101" s="177"/>
    </row>
    <row r="102" spans="2:11" customFormat="1" ht="45.1" customHeight="1">
      <c r="B102" s="178"/>
      <c r="C102" s="280" t="s">
        <v>1019</v>
      </c>
      <c r="D102" s="280"/>
      <c r="E102" s="280"/>
      <c r="F102" s="280"/>
      <c r="G102" s="280"/>
      <c r="H102" s="280"/>
      <c r="I102" s="280"/>
      <c r="J102" s="280"/>
      <c r="K102" s="179"/>
    </row>
    <row r="103" spans="2:11" customFormat="1" ht="17.25" customHeight="1">
      <c r="B103" s="178"/>
      <c r="C103" s="180" t="s">
        <v>974</v>
      </c>
      <c r="D103" s="180"/>
      <c r="E103" s="180"/>
      <c r="F103" s="180" t="s">
        <v>975</v>
      </c>
      <c r="G103" s="181"/>
      <c r="H103" s="180" t="s">
        <v>48</v>
      </c>
      <c r="I103" s="180" t="s">
        <v>51</v>
      </c>
      <c r="J103" s="180" t="s">
        <v>976</v>
      </c>
      <c r="K103" s="179"/>
    </row>
    <row r="104" spans="2:11" customFormat="1" ht="17.25" customHeight="1">
      <c r="B104" s="178"/>
      <c r="C104" s="182" t="s">
        <v>977</v>
      </c>
      <c r="D104" s="182"/>
      <c r="E104" s="182"/>
      <c r="F104" s="183" t="s">
        <v>978</v>
      </c>
      <c r="G104" s="184"/>
      <c r="H104" s="182"/>
      <c r="I104" s="182"/>
      <c r="J104" s="182" t="s">
        <v>979</v>
      </c>
      <c r="K104" s="179"/>
    </row>
    <row r="105" spans="2:11" customFormat="1" ht="5.35" customHeight="1">
      <c r="B105" s="178"/>
      <c r="C105" s="180"/>
      <c r="D105" s="180"/>
      <c r="E105" s="180"/>
      <c r="F105" s="180"/>
      <c r="G105" s="196"/>
      <c r="H105" s="180"/>
      <c r="I105" s="180"/>
      <c r="J105" s="180"/>
      <c r="K105" s="179"/>
    </row>
    <row r="106" spans="2:11" customFormat="1" ht="15.05" customHeight="1">
      <c r="B106" s="178"/>
      <c r="C106" s="167" t="s">
        <v>47</v>
      </c>
      <c r="D106" s="187"/>
      <c r="E106" s="187"/>
      <c r="F106" s="188" t="s">
        <v>980</v>
      </c>
      <c r="G106" s="167"/>
      <c r="H106" s="167" t="s">
        <v>1020</v>
      </c>
      <c r="I106" s="167" t="s">
        <v>982</v>
      </c>
      <c r="J106" s="167">
        <v>20</v>
      </c>
      <c r="K106" s="179"/>
    </row>
    <row r="107" spans="2:11" customFormat="1" ht="15.05" customHeight="1">
      <c r="B107" s="178"/>
      <c r="C107" s="167" t="s">
        <v>983</v>
      </c>
      <c r="D107" s="167"/>
      <c r="E107" s="167"/>
      <c r="F107" s="188" t="s">
        <v>980</v>
      </c>
      <c r="G107" s="167"/>
      <c r="H107" s="167" t="s">
        <v>1020</v>
      </c>
      <c r="I107" s="167" t="s">
        <v>982</v>
      </c>
      <c r="J107" s="167">
        <v>120</v>
      </c>
      <c r="K107" s="179"/>
    </row>
    <row r="108" spans="2:11" customFormat="1" ht="15.05" customHeight="1">
      <c r="B108" s="190"/>
      <c r="C108" s="167" t="s">
        <v>985</v>
      </c>
      <c r="D108" s="167"/>
      <c r="E108" s="167"/>
      <c r="F108" s="188" t="s">
        <v>986</v>
      </c>
      <c r="G108" s="167"/>
      <c r="H108" s="167" t="s">
        <v>1020</v>
      </c>
      <c r="I108" s="167" t="s">
        <v>982</v>
      </c>
      <c r="J108" s="167">
        <v>50</v>
      </c>
      <c r="K108" s="179"/>
    </row>
    <row r="109" spans="2:11" customFormat="1" ht="15.05" customHeight="1">
      <c r="B109" s="190"/>
      <c r="C109" s="167" t="s">
        <v>988</v>
      </c>
      <c r="D109" s="167"/>
      <c r="E109" s="167"/>
      <c r="F109" s="188" t="s">
        <v>980</v>
      </c>
      <c r="G109" s="167"/>
      <c r="H109" s="167" t="s">
        <v>1020</v>
      </c>
      <c r="I109" s="167" t="s">
        <v>990</v>
      </c>
      <c r="J109" s="167"/>
      <c r="K109" s="179"/>
    </row>
    <row r="110" spans="2:11" customFormat="1" ht="15.05" customHeight="1">
      <c r="B110" s="190"/>
      <c r="C110" s="167" t="s">
        <v>999</v>
      </c>
      <c r="D110" s="167"/>
      <c r="E110" s="167"/>
      <c r="F110" s="188" t="s">
        <v>986</v>
      </c>
      <c r="G110" s="167"/>
      <c r="H110" s="167" t="s">
        <v>1020</v>
      </c>
      <c r="I110" s="167" t="s">
        <v>982</v>
      </c>
      <c r="J110" s="167">
        <v>50</v>
      </c>
      <c r="K110" s="179"/>
    </row>
    <row r="111" spans="2:11" customFormat="1" ht="15.05" customHeight="1">
      <c r="B111" s="190"/>
      <c r="C111" s="167" t="s">
        <v>1007</v>
      </c>
      <c r="D111" s="167"/>
      <c r="E111" s="167"/>
      <c r="F111" s="188" t="s">
        <v>986</v>
      </c>
      <c r="G111" s="167"/>
      <c r="H111" s="167" t="s">
        <v>1020</v>
      </c>
      <c r="I111" s="167" t="s">
        <v>982</v>
      </c>
      <c r="J111" s="167">
        <v>50</v>
      </c>
      <c r="K111" s="179"/>
    </row>
    <row r="112" spans="2:11" customFormat="1" ht="15.05" customHeight="1">
      <c r="B112" s="190"/>
      <c r="C112" s="167" t="s">
        <v>1005</v>
      </c>
      <c r="D112" s="167"/>
      <c r="E112" s="167"/>
      <c r="F112" s="188" t="s">
        <v>986</v>
      </c>
      <c r="G112" s="167"/>
      <c r="H112" s="167" t="s">
        <v>1020</v>
      </c>
      <c r="I112" s="167" t="s">
        <v>982</v>
      </c>
      <c r="J112" s="167">
        <v>50</v>
      </c>
      <c r="K112" s="179"/>
    </row>
    <row r="113" spans="2:11" customFormat="1" ht="15.05" customHeight="1">
      <c r="B113" s="190"/>
      <c r="C113" s="167" t="s">
        <v>47</v>
      </c>
      <c r="D113" s="167"/>
      <c r="E113" s="167"/>
      <c r="F113" s="188" t="s">
        <v>980</v>
      </c>
      <c r="G113" s="167"/>
      <c r="H113" s="167" t="s">
        <v>1021</v>
      </c>
      <c r="I113" s="167" t="s">
        <v>982</v>
      </c>
      <c r="J113" s="167">
        <v>20</v>
      </c>
      <c r="K113" s="179"/>
    </row>
    <row r="114" spans="2:11" customFormat="1" ht="15.05" customHeight="1">
      <c r="B114" s="190"/>
      <c r="C114" s="167" t="s">
        <v>1022</v>
      </c>
      <c r="D114" s="167"/>
      <c r="E114" s="167"/>
      <c r="F114" s="188" t="s">
        <v>980</v>
      </c>
      <c r="G114" s="167"/>
      <c r="H114" s="167" t="s">
        <v>1023</v>
      </c>
      <c r="I114" s="167" t="s">
        <v>982</v>
      </c>
      <c r="J114" s="167">
        <v>120</v>
      </c>
      <c r="K114" s="179"/>
    </row>
    <row r="115" spans="2:11" customFormat="1" ht="15.05" customHeight="1">
      <c r="B115" s="190"/>
      <c r="C115" s="167" t="s">
        <v>32</v>
      </c>
      <c r="D115" s="167"/>
      <c r="E115" s="167"/>
      <c r="F115" s="188" t="s">
        <v>980</v>
      </c>
      <c r="G115" s="167"/>
      <c r="H115" s="167" t="s">
        <v>1024</v>
      </c>
      <c r="I115" s="167" t="s">
        <v>1015</v>
      </c>
      <c r="J115" s="167"/>
      <c r="K115" s="179"/>
    </row>
    <row r="116" spans="2:11" customFormat="1" ht="15.05" customHeight="1">
      <c r="B116" s="190"/>
      <c r="C116" s="167" t="s">
        <v>42</v>
      </c>
      <c r="D116" s="167"/>
      <c r="E116" s="167"/>
      <c r="F116" s="188" t="s">
        <v>980</v>
      </c>
      <c r="G116" s="167"/>
      <c r="H116" s="167" t="s">
        <v>1025</v>
      </c>
      <c r="I116" s="167" t="s">
        <v>1015</v>
      </c>
      <c r="J116" s="167"/>
      <c r="K116" s="179"/>
    </row>
    <row r="117" spans="2:11" customFormat="1" ht="15.05" customHeight="1">
      <c r="B117" s="190"/>
      <c r="C117" s="167" t="s">
        <v>51</v>
      </c>
      <c r="D117" s="167"/>
      <c r="E117" s="167"/>
      <c r="F117" s="188" t="s">
        <v>980</v>
      </c>
      <c r="G117" s="167"/>
      <c r="H117" s="167" t="s">
        <v>1026</v>
      </c>
      <c r="I117" s="167" t="s">
        <v>1027</v>
      </c>
      <c r="J117" s="167"/>
      <c r="K117" s="179"/>
    </row>
    <row r="118" spans="2:11" customFormat="1" ht="15.05" customHeight="1">
      <c r="B118" s="191"/>
      <c r="C118" s="197"/>
      <c r="D118" s="197"/>
      <c r="E118" s="197"/>
      <c r="F118" s="197"/>
      <c r="G118" s="197"/>
      <c r="H118" s="197"/>
      <c r="I118" s="197"/>
      <c r="J118" s="197"/>
      <c r="K118" s="193"/>
    </row>
    <row r="119" spans="2:11" customFormat="1" ht="18.8" customHeight="1">
      <c r="B119" s="198"/>
      <c r="C119" s="199"/>
      <c r="D119" s="199"/>
      <c r="E119" s="199"/>
      <c r="F119" s="200"/>
      <c r="G119" s="199"/>
      <c r="H119" s="199"/>
      <c r="I119" s="199"/>
      <c r="J119" s="199"/>
      <c r="K119" s="198"/>
    </row>
    <row r="120" spans="2:11" customFormat="1" ht="18.8" customHeight="1">
      <c r="B120" s="174"/>
      <c r="C120" s="174"/>
      <c r="D120" s="174"/>
      <c r="E120" s="174"/>
      <c r="F120" s="174"/>
      <c r="G120" s="174"/>
      <c r="H120" s="174"/>
      <c r="I120" s="174"/>
      <c r="J120" s="174"/>
      <c r="K120" s="174"/>
    </row>
    <row r="121" spans="2:11" customFormat="1" ht="7.55" customHeight="1">
      <c r="B121" s="201"/>
      <c r="C121" s="202"/>
      <c r="D121" s="202"/>
      <c r="E121" s="202"/>
      <c r="F121" s="202"/>
      <c r="G121" s="202"/>
      <c r="H121" s="202"/>
      <c r="I121" s="202"/>
      <c r="J121" s="202"/>
      <c r="K121" s="203"/>
    </row>
    <row r="122" spans="2:11" customFormat="1" ht="45.1" customHeight="1">
      <c r="B122" s="204"/>
      <c r="C122" s="278" t="s">
        <v>1028</v>
      </c>
      <c r="D122" s="278"/>
      <c r="E122" s="278"/>
      <c r="F122" s="278"/>
      <c r="G122" s="278"/>
      <c r="H122" s="278"/>
      <c r="I122" s="278"/>
      <c r="J122" s="278"/>
      <c r="K122" s="205"/>
    </row>
    <row r="123" spans="2:11" customFormat="1" ht="17.25" customHeight="1">
      <c r="B123" s="206"/>
      <c r="C123" s="180" t="s">
        <v>974</v>
      </c>
      <c r="D123" s="180"/>
      <c r="E123" s="180"/>
      <c r="F123" s="180" t="s">
        <v>975</v>
      </c>
      <c r="G123" s="181"/>
      <c r="H123" s="180" t="s">
        <v>48</v>
      </c>
      <c r="I123" s="180" t="s">
        <v>51</v>
      </c>
      <c r="J123" s="180" t="s">
        <v>976</v>
      </c>
      <c r="K123" s="207"/>
    </row>
    <row r="124" spans="2:11" customFormat="1" ht="17.25" customHeight="1">
      <c r="B124" s="206"/>
      <c r="C124" s="182" t="s">
        <v>977</v>
      </c>
      <c r="D124" s="182"/>
      <c r="E124" s="182"/>
      <c r="F124" s="183" t="s">
        <v>978</v>
      </c>
      <c r="G124" s="184"/>
      <c r="H124" s="182"/>
      <c r="I124" s="182"/>
      <c r="J124" s="182" t="s">
        <v>979</v>
      </c>
      <c r="K124" s="207"/>
    </row>
    <row r="125" spans="2:11" customFormat="1" ht="5.35" customHeight="1">
      <c r="B125" s="208"/>
      <c r="C125" s="185"/>
      <c r="D125" s="185"/>
      <c r="E125" s="185"/>
      <c r="F125" s="185"/>
      <c r="G125" s="209"/>
      <c r="H125" s="185"/>
      <c r="I125" s="185"/>
      <c r="J125" s="185"/>
      <c r="K125" s="210"/>
    </row>
    <row r="126" spans="2:11" customFormat="1" ht="15.05" customHeight="1">
      <c r="B126" s="208"/>
      <c r="C126" s="167" t="s">
        <v>983</v>
      </c>
      <c r="D126" s="187"/>
      <c r="E126" s="187"/>
      <c r="F126" s="188" t="s">
        <v>980</v>
      </c>
      <c r="G126" s="167"/>
      <c r="H126" s="167" t="s">
        <v>1020</v>
      </c>
      <c r="I126" s="167" t="s">
        <v>982</v>
      </c>
      <c r="J126" s="167">
        <v>120</v>
      </c>
      <c r="K126" s="211"/>
    </row>
    <row r="127" spans="2:11" customFormat="1" ht="15.05" customHeight="1">
      <c r="B127" s="208"/>
      <c r="C127" s="167" t="s">
        <v>1029</v>
      </c>
      <c r="D127" s="167"/>
      <c r="E127" s="167"/>
      <c r="F127" s="188" t="s">
        <v>980</v>
      </c>
      <c r="G127" s="167"/>
      <c r="H127" s="167" t="s">
        <v>1030</v>
      </c>
      <c r="I127" s="167" t="s">
        <v>982</v>
      </c>
      <c r="J127" s="167" t="s">
        <v>1031</v>
      </c>
      <c r="K127" s="211"/>
    </row>
    <row r="128" spans="2:11" customFormat="1" ht="15.05" customHeight="1">
      <c r="B128" s="208"/>
      <c r="C128" s="167" t="s">
        <v>928</v>
      </c>
      <c r="D128" s="167"/>
      <c r="E128" s="167"/>
      <c r="F128" s="188" t="s">
        <v>980</v>
      </c>
      <c r="G128" s="167"/>
      <c r="H128" s="167" t="s">
        <v>1032</v>
      </c>
      <c r="I128" s="167" t="s">
        <v>982</v>
      </c>
      <c r="J128" s="167" t="s">
        <v>1031</v>
      </c>
      <c r="K128" s="211"/>
    </row>
    <row r="129" spans="2:11" customFormat="1" ht="15.05" customHeight="1">
      <c r="B129" s="208"/>
      <c r="C129" s="167" t="s">
        <v>991</v>
      </c>
      <c r="D129" s="167"/>
      <c r="E129" s="167"/>
      <c r="F129" s="188" t="s">
        <v>986</v>
      </c>
      <c r="G129" s="167"/>
      <c r="H129" s="167" t="s">
        <v>992</v>
      </c>
      <c r="I129" s="167" t="s">
        <v>982</v>
      </c>
      <c r="J129" s="167">
        <v>15</v>
      </c>
      <c r="K129" s="211"/>
    </row>
    <row r="130" spans="2:11" customFormat="1" ht="15.05" customHeight="1">
      <c r="B130" s="208"/>
      <c r="C130" s="167" t="s">
        <v>993</v>
      </c>
      <c r="D130" s="167"/>
      <c r="E130" s="167"/>
      <c r="F130" s="188" t="s">
        <v>986</v>
      </c>
      <c r="G130" s="167"/>
      <c r="H130" s="167" t="s">
        <v>994</v>
      </c>
      <c r="I130" s="167" t="s">
        <v>982</v>
      </c>
      <c r="J130" s="167">
        <v>15</v>
      </c>
      <c r="K130" s="211"/>
    </row>
    <row r="131" spans="2:11" customFormat="1" ht="15.05" customHeight="1">
      <c r="B131" s="208"/>
      <c r="C131" s="167" t="s">
        <v>995</v>
      </c>
      <c r="D131" s="167"/>
      <c r="E131" s="167"/>
      <c r="F131" s="188" t="s">
        <v>986</v>
      </c>
      <c r="G131" s="167"/>
      <c r="H131" s="167" t="s">
        <v>996</v>
      </c>
      <c r="I131" s="167" t="s">
        <v>982</v>
      </c>
      <c r="J131" s="167">
        <v>20</v>
      </c>
      <c r="K131" s="211"/>
    </row>
    <row r="132" spans="2:11" customFormat="1" ht="15.05" customHeight="1">
      <c r="B132" s="208"/>
      <c r="C132" s="167" t="s">
        <v>997</v>
      </c>
      <c r="D132" s="167"/>
      <c r="E132" s="167"/>
      <c r="F132" s="188" t="s">
        <v>986</v>
      </c>
      <c r="G132" s="167"/>
      <c r="H132" s="167" t="s">
        <v>998</v>
      </c>
      <c r="I132" s="167" t="s">
        <v>982</v>
      </c>
      <c r="J132" s="167">
        <v>20</v>
      </c>
      <c r="K132" s="211"/>
    </row>
    <row r="133" spans="2:11" customFormat="1" ht="15.05" customHeight="1">
      <c r="B133" s="208"/>
      <c r="C133" s="167" t="s">
        <v>985</v>
      </c>
      <c r="D133" s="167"/>
      <c r="E133" s="167"/>
      <c r="F133" s="188" t="s">
        <v>986</v>
      </c>
      <c r="G133" s="167"/>
      <c r="H133" s="167" t="s">
        <v>1020</v>
      </c>
      <c r="I133" s="167" t="s">
        <v>982</v>
      </c>
      <c r="J133" s="167">
        <v>50</v>
      </c>
      <c r="K133" s="211"/>
    </row>
    <row r="134" spans="2:11" customFormat="1" ht="15.05" customHeight="1">
      <c r="B134" s="208"/>
      <c r="C134" s="167" t="s">
        <v>999</v>
      </c>
      <c r="D134" s="167"/>
      <c r="E134" s="167"/>
      <c r="F134" s="188" t="s">
        <v>986</v>
      </c>
      <c r="G134" s="167"/>
      <c r="H134" s="167" t="s">
        <v>1020</v>
      </c>
      <c r="I134" s="167" t="s">
        <v>982</v>
      </c>
      <c r="J134" s="167">
        <v>50</v>
      </c>
      <c r="K134" s="211"/>
    </row>
    <row r="135" spans="2:11" customFormat="1" ht="15.05" customHeight="1">
      <c r="B135" s="208"/>
      <c r="C135" s="167" t="s">
        <v>1005</v>
      </c>
      <c r="D135" s="167"/>
      <c r="E135" s="167"/>
      <c r="F135" s="188" t="s">
        <v>986</v>
      </c>
      <c r="G135" s="167"/>
      <c r="H135" s="167" t="s">
        <v>1020</v>
      </c>
      <c r="I135" s="167" t="s">
        <v>982</v>
      </c>
      <c r="J135" s="167">
        <v>50</v>
      </c>
      <c r="K135" s="211"/>
    </row>
    <row r="136" spans="2:11" customFormat="1" ht="15.05" customHeight="1">
      <c r="B136" s="208"/>
      <c r="C136" s="167" t="s">
        <v>1007</v>
      </c>
      <c r="D136" s="167"/>
      <c r="E136" s="167"/>
      <c r="F136" s="188" t="s">
        <v>986</v>
      </c>
      <c r="G136" s="167"/>
      <c r="H136" s="167" t="s">
        <v>1020</v>
      </c>
      <c r="I136" s="167" t="s">
        <v>982</v>
      </c>
      <c r="J136" s="167">
        <v>50</v>
      </c>
      <c r="K136" s="211"/>
    </row>
    <row r="137" spans="2:11" customFormat="1" ht="15.05" customHeight="1">
      <c r="B137" s="208"/>
      <c r="C137" s="167" t="s">
        <v>1008</v>
      </c>
      <c r="D137" s="167"/>
      <c r="E137" s="167"/>
      <c r="F137" s="188" t="s">
        <v>986</v>
      </c>
      <c r="G137" s="167"/>
      <c r="H137" s="167" t="s">
        <v>1033</v>
      </c>
      <c r="I137" s="167" t="s">
        <v>982</v>
      </c>
      <c r="J137" s="167">
        <v>255</v>
      </c>
      <c r="K137" s="211"/>
    </row>
    <row r="138" spans="2:11" customFormat="1" ht="15.05" customHeight="1">
      <c r="B138" s="208"/>
      <c r="C138" s="167" t="s">
        <v>1010</v>
      </c>
      <c r="D138" s="167"/>
      <c r="E138" s="167"/>
      <c r="F138" s="188" t="s">
        <v>980</v>
      </c>
      <c r="G138" s="167"/>
      <c r="H138" s="167" t="s">
        <v>1034</v>
      </c>
      <c r="I138" s="167" t="s">
        <v>1012</v>
      </c>
      <c r="J138" s="167"/>
      <c r="K138" s="211"/>
    </row>
    <row r="139" spans="2:11" customFormat="1" ht="15.05" customHeight="1">
      <c r="B139" s="208"/>
      <c r="C139" s="167" t="s">
        <v>1013</v>
      </c>
      <c r="D139" s="167"/>
      <c r="E139" s="167"/>
      <c r="F139" s="188" t="s">
        <v>980</v>
      </c>
      <c r="G139" s="167"/>
      <c r="H139" s="167" t="s">
        <v>1035</v>
      </c>
      <c r="I139" s="167" t="s">
        <v>1015</v>
      </c>
      <c r="J139" s="167"/>
      <c r="K139" s="211"/>
    </row>
    <row r="140" spans="2:11" customFormat="1" ht="15.05" customHeight="1">
      <c r="B140" s="208"/>
      <c r="C140" s="167" t="s">
        <v>1016</v>
      </c>
      <c r="D140" s="167"/>
      <c r="E140" s="167"/>
      <c r="F140" s="188" t="s">
        <v>980</v>
      </c>
      <c r="G140" s="167"/>
      <c r="H140" s="167" t="s">
        <v>1016</v>
      </c>
      <c r="I140" s="167" t="s">
        <v>1015</v>
      </c>
      <c r="J140" s="167"/>
      <c r="K140" s="211"/>
    </row>
    <row r="141" spans="2:11" customFormat="1" ht="15.05" customHeight="1">
      <c r="B141" s="208"/>
      <c r="C141" s="167" t="s">
        <v>32</v>
      </c>
      <c r="D141" s="167"/>
      <c r="E141" s="167"/>
      <c r="F141" s="188" t="s">
        <v>980</v>
      </c>
      <c r="G141" s="167"/>
      <c r="H141" s="167" t="s">
        <v>1036</v>
      </c>
      <c r="I141" s="167" t="s">
        <v>1015</v>
      </c>
      <c r="J141" s="167"/>
      <c r="K141" s="211"/>
    </row>
    <row r="142" spans="2:11" customFormat="1" ht="15.05" customHeight="1">
      <c r="B142" s="208"/>
      <c r="C142" s="167" t="s">
        <v>1037</v>
      </c>
      <c r="D142" s="167"/>
      <c r="E142" s="167"/>
      <c r="F142" s="188" t="s">
        <v>980</v>
      </c>
      <c r="G142" s="167"/>
      <c r="H142" s="167" t="s">
        <v>1038</v>
      </c>
      <c r="I142" s="167" t="s">
        <v>1015</v>
      </c>
      <c r="J142" s="167"/>
      <c r="K142" s="211"/>
    </row>
    <row r="143" spans="2:11" customFormat="1" ht="15.05" customHeight="1">
      <c r="B143" s="212"/>
      <c r="C143" s="213"/>
      <c r="D143" s="213"/>
      <c r="E143" s="213"/>
      <c r="F143" s="213"/>
      <c r="G143" s="213"/>
      <c r="H143" s="213"/>
      <c r="I143" s="213"/>
      <c r="J143" s="213"/>
      <c r="K143" s="214"/>
    </row>
    <row r="144" spans="2:11" customFormat="1" ht="18.8" customHeight="1">
      <c r="B144" s="199"/>
      <c r="C144" s="199"/>
      <c r="D144" s="199"/>
      <c r="E144" s="199"/>
      <c r="F144" s="200"/>
      <c r="G144" s="199"/>
      <c r="H144" s="199"/>
      <c r="I144" s="199"/>
      <c r="J144" s="199"/>
      <c r="K144" s="199"/>
    </row>
    <row r="145" spans="2:11" customFormat="1" ht="18.8" customHeight="1">
      <c r="B145" s="174"/>
      <c r="C145" s="174"/>
      <c r="D145" s="174"/>
      <c r="E145" s="174"/>
      <c r="F145" s="174"/>
      <c r="G145" s="174"/>
      <c r="H145" s="174"/>
      <c r="I145" s="174"/>
      <c r="J145" s="174"/>
      <c r="K145" s="174"/>
    </row>
    <row r="146" spans="2:11" customFormat="1" ht="7.55" customHeight="1">
      <c r="B146" s="175"/>
      <c r="C146" s="176"/>
      <c r="D146" s="176"/>
      <c r="E146" s="176"/>
      <c r="F146" s="176"/>
      <c r="G146" s="176"/>
      <c r="H146" s="176"/>
      <c r="I146" s="176"/>
      <c r="J146" s="176"/>
      <c r="K146" s="177"/>
    </row>
    <row r="147" spans="2:11" customFormat="1" ht="45.1" customHeight="1">
      <c r="B147" s="178"/>
      <c r="C147" s="280" t="s">
        <v>1039</v>
      </c>
      <c r="D147" s="280"/>
      <c r="E147" s="280"/>
      <c r="F147" s="280"/>
      <c r="G147" s="280"/>
      <c r="H147" s="280"/>
      <c r="I147" s="280"/>
      <c r="J147" s="280"/>
      <c r="K147" s="179"/>
    </row>
    <row r="148" spans="2:11" customFormat="1" ht="17.25" customHeight="1">
      <c r="B148" s="178"/>
      <c r="C148" s="180" t="s">
        <v>974</v>
      </c>
      <c r="D148" s="180"/>
      <c r="E148" s="180"/>
      <c r="F148" s="180" t="s">
        <v>975</v>
      </c>
      <c r="G148" s="181"/>
      <c r="H148" s="180" t="s">
        <v>48</v>
      </c>
      <c r="I148" s="180" t="s">
        <v>51</v>
      </c>
      <c r="J148" s="180" t="s">
        <v>976</v>
      </c>
      <c r="K148" s="179"/>
    </row>
    <row r="149" spans="2:11" customFormat="1" ht="17.25" customHeight="1">
      <c r="B149" s="178"/>
      <c r="C149" s="182" t="s">
        <v>977</v>
      </c>
      <c r="D149" s="182"/>
      <c r="E149" s="182"/>
      <c r="F149" s="183" t="s">
        <v>978</v>
      </c>
      <c r="G149" s="184"/>
      <c r="H149" s="182"/>
      <c r="I149" s="182"/>
      <c r="J149" s="182" t="s">
        <v>979</v>
      </c>
      <c r="K149" s="179"/>
    </row>
    <row r="150" spans="2:11" customFormat="1" ht="5.35" customHeight="1">
      <c r="B150" s="190"/>
      <c r="C150" s="185"/>
      <c r="D150" s="185"/>
      <c r="E150" s="185"/>
      <c r="F150" s="185"/>
      <c r="G150" s="186"/>
      <c r="H150" s="185"/>
      <c r="I150" s="185"/>
      <c r="J150" s="185"/>
      <c r="K150" s="211"/>
    </row>
    <row r="151" spans="2:11" customFormat="1" ht="15.05" customHeight="1">
      <c r="B151" s="190"/>
      <c r="C151" s="215" t="s">
        <v>983</v>
      </c>
      <c r="D151" s="167"/>
      <c r="E151" s="167"/>
      <c r="F151" s="216" t="s">
        <v>980</v>
      </c>
      <c r="G151" s="167"/>
      <c r="H151" s="215" t="s">
        <v>1020</v>
      </c>
      <c r="I151" s="215" t="s">
        <v>982</v>
      </c>
      <c r="J151" s="215">
        <v>120</v>
      </c>
      <c r="K151" s="211"/>
    </row>
    <row r="152" spans="2:11" customFormat="1" ht="15.05" customHeight="1">
      <c r="B152" s="190"/>
      <c r="C152" s="215" t="s">
        <v>1029</v>
      </c>
      <c r="D152" s="167"/>
      <c r="E152" s="167"/>
      <c r="F152" s="216" t="s">
        <v>980</v>
      </c>
      <c r="G152" s="167"/>
      <c r="H152" s="215" t="s">
        <v>1040</v>
      </c>
      <c r="I152" s="215" t="s">
        <v>982</v>
      </c>
      <c r="J152" s="215" t="s">
        <v>1031</v>
      </c>
      <c r="K152" s="211"/>
    </row>
    <row r="153" spans="2:11" customFormat="1" ht="15.05" customHeight="1">
      <c r="B153" s="190"/>
      <c r="C153" s="215" t="s">
        <v>928</v>
      </c>
      <c r="D153" s="167"/>
      <c r="E153" s="167"/>
      <c r="F153" s="216" t="s">
        <v>980</v>
      </c>
      <c r="G153" s="167"/>
      <c r="H153" s="215" t="s">
        <v>1041</v>
      </c>
      <c r="I153" s="215" t="s">
        <v>982</v>
      </c>
      <c r="J153" s="215" t="s">
        <v>1031</v>
      </c>
      <c r="K153" s="211"/>
    </row>
    <row r="154" spans="2:11" customFormat="1" ht="15.05" customHeight="1">
      <c r="B154" s="190"/>
      <c r="C154" s="215" t="s">
        <v>985</v>
      </c>
      <c r="D154" s="167"/>
      <c r="E154" s="167"/>
      <c r="F154" s="216" t="s">
        <v>986</v>
      </c>
      <c r="G154" s="167"/>
      <c r="H154" s="215" t="s">
        <v>1020</v>
      </c>
      <c r="I154" s="215" t="s">
        <v>982</v>
      </c>
      <c r="J154" s="215">
        <v>50</v>
      </c>
      <c r="K154" s="211"/>
    </row>
    <row r="155" spans="2:11" customFormat="1" ht="15.05" customHeight="1">
      <c r="B155" s="190"/>
      <c r="C155" s="215" t="s">
        <v>988</v>
      </c>
      <c r="D155" s="167"/>
      <c r="E155" s="167"/>
      <c r="F155" s="216" t="s">
        <v>980</v>
      </c>
      <c r="G155" s="167"/>
      <c r="H155" s="215" t="s">
        <v>1020</v>
      </c>
      <c r="I155" s="215" t="s">
        <v>990</v>
      </c>
      <c r="J155" s="215"/>
      <c r="K155" s="211"/>
    </row>
    <row r="156" spans="2:11" customFormat="1" ht="15.05" customHeight="1">
      <c r="B156" s="190"/>
      <c r="C156" s="215" t="s">
        <v>999</v>
      </c>
      <c r="D156" s="167"/>
      <c r="E156" s="167"/>
      <c r="F156" s="216" t="s">
        <v>986</v>
      </c>
      <c r="G156" s="167"/>
      <c r="H156" s="215" t="s">
        <v>1020</v>
      </c>
      <c r="I156" s="215" t="s">
        <v>982</v>
      </c>
      <c r="J156" s="215">
        <v>50</v>
      </c>
      <c r="K156" s="211"/>
    </row>
    <row r="157" spans="2:11" customFormat="1" ht="15.05" customHeight="1">
      <c r="B157" s="190"/>
      <c r="C157" s="215" t="s">
        <v>1007</v>
      </c>
      <c r="D157" s="167"/>
      <c r="E157" s="167"/>
      <c r="F157" s="216" t="s">
        <v>986</v>
      </c>
      <c r="G157" s="167"/>
      <c r="H157" s="215" t="s">
        <v>1020</v>
      </c>
      <c r="I157" s="215" t="s">
        <v>982</v>
      </c>
      <c r="J157" s="215">
        <v>50</v>
      </c>
      <c r="K157" s="211"/>
    </row>
    <row r="158" spans="2:11" customFormat="1" ht="15.05" customHeight="1">
      <c r="B158" s="190"/>
      <c r="C158" s="215" t="s">
        <v>1005</v>
      </c>
      <c r="D158" s="167"/>
      <c r="E158" s="167"/>
      <c r="F158" s="216" t="s">
        <v>986</v>
      </c>
      <c r="G158" s="167"/>
      <c r="H158" s="215" t="s">
        <v>1020</v>
      </c>
      <c r="I158" s="215" t="s">
        <v>982</v>
      </c>
      <c r="J158" s="215">
        <v>50</v>
      </c>
      <c r="K158" s="211"/>
    </row>
    <row r="159" spans="2:11" customFormat="1" ht="15.05" customHeight="1">
      <c r="B159" s="190"/>
      <c r="C159" s="215" t="s">
        <v>80</v>
      </c>
      <c r="D159" s="167"/>
      <c r="E159" s="167"/>
      <c r="F159" s="216" t="s">
        <v>980</v>
      </c>
      <c r="G159" s="167"/>
      <c r="H159" s="215" t="s">
        <v>1042</v>
      </c>
      <c r="I159" s="215" t="s">
        <v>982</v>
      </c>
      <c r="J159" s="215" t="s">
        <v>1043</v>
      </c>
      <c r="K159" s="211"/>
    </row>
    <row r="160" spans="2:11" customFormat="1" ht="15.05" customHeight="1">
      <c r="B160" s="190"/>
      <c r="C160" s="215" t="s">
        <v>1044</v>
      </c>
      <c r="D160" s="167"/>
      <c r="E160" s="167"/>
      <c r="F160" s="216" t="s">
        <v>980</v>
      </c>
      <c r="G160" s="167"/>
      <c r="H160" s="215" t="s">
        <v>1045</v>
      </c>
      <c r="I160" s="215" t="s">
        <v>1015</v>
      </c>
      <c r="J160" s="215"/>
      <c r="K160" s="211"/>
    </row>
    <row r="161" spans="2:11" customFormat="1" ht="15.05" customHeight="1">
      <c r="B161" s="217"/>
      <c r="C161" s="197"/>
      <c r="D161" s="197"/>
      <c r="E161" s="197"/>
      <c r="F161" s="197"/>
      <c r="G161" s="197"/>
      <c r="H161" s="197"/>
      <c r="I161" s="197"/>
      <c r="J161" s="197"/>
      <c r="K161" s="218"/>
    </row>
    <row r="162" spans="2:11" customFormat="1" ht="18.8" customHeight="1">
      <c r="B162" s="199"/>
      <c r="C162" s="209"/>
      <c r="D162" s="209"/>
      <c r="E162" s="209"/>
      <c r="F162" s="219"/>
      <c r="G162" s="209"/>
      <c r="H162" s="209"/>
      <c r="I162" s="209"/>
      <c r="J162" s="209"/>
      <c r="K162" s="199"/>
    </row>
    <row r="163" spans="2:11" customFormat="1" ht="18.8" customHeight="1">
      <c r="B163" s="174"/>
      <c r="C163" s="174"/>
      <c r="D163" s="174"/>
      <c r="E163" s="174"/>
      <c r="F163" s="174"/>
      <c r="G163" s="174"/>
      <c r="H163" s="174"/>
      <c r="I163" s="174"/>
      <c r="J163" s="174"/>
      <c r="K163" s="174"/>
    </row>
    <row r="164" spans="2:11" customFormat="1" ht="7.55" customHeight="1">
      <c r="B164" s="156"/>
      <c r="C164" s="157"/>
      <c r="D164" s="157"/>
      <c r="E164" s="157"/>
      <c r="F164" s="157"/>
      <c r="G164" s="157"/>
      <c r="H164" s="157"/>
      <c r="I164" s="157"/>
      <c r="J164" s="157"/>
      <c r="K164" s="158"/>
    </row>
    <row r="165" spans="2:11" customFormat="1" ht="45.1" customHeight="1">
      <c r="B165" s="159"/>
      <c r="C165" s="278" t="s">
        <v>1046</v>
      </c>
      <c r="D165" s="278"/>
      <c r="E165" s="278"/>
      <c r="F165" s="278"/>
      <c r="G165" s="278"/>
      <c r="H165" s="278"/>
      <c r="I165" s="278"/>
      <c r="J165" s="278"/>
      <c r="K165" s="160"/>
    </row>
    <row r="166" spans="2:11" customFormat="1" ht="17.25" customHeight="1">
      <c r="B166" s="159"/>
      <c r="C166" s="180" t="s">
        <v>974</v>
      </c>
      <c r="D166" s="180"/>
      <c r="E166" s="180"/>
      <c r="F166" s="180" t="s">
        <v>975</v>
      </c>
      <c r="G166" s="220"/>
      <c r="H166" s="221" t="s">
        <v>48</v>
      </c>
      <c r="I166" s="221" t="s">
        <v>51</v>
      </c>
      <c r="J166" s="180" t="s">
        <v>976</v>
      </c>
      <c r="K166" s="160"/>
    </row>
    <row r="167" spans="2:11" customFormat="1" ht="17.25" customHeight="1">
      <c r="B167" s="161"/>
      <c r="C167" s="182" t="s">
        <v>977</v>
      </c>
      <c r="D167" s="182"/>
      <c r="E167" s="182"/>
      <c r="F167" s="183" t="s">
        <v>978</v>
      </c>
      <c r="G167" s="222"/>
      <c r="H167" s="223"/>
      <c r="I167" s="223"/>
      <c r="J167" s="182" t="s">
        <v>979</v>
      </c>
      <c r="K167" s="162"/>
    </row>
    <row r="168" spans="2:11" customFormat="1" ht="5.35" customHeight="1">
      <c r="B168" s="190"/>
      <c r="C168" s="185"/>
      <c r="D168" s="185"/>
      <c r="E168" s="185"/>
      <c r="F168" s="185"/>
      <c r="G168" s="186"/>
      <c r="H168" s="185"/>
      <c r="I168" s="185"/>
      <c r="J168" s="185"/>
      <c r="K168" s="211"/>
    </row>
    <row r="169" spans="2:11" customFormat="1" ht="15.05" customHeight="1">
      <c r="B169" s="190"/>
      <c r="C169" s="167" t="s">
        <v>983</v>
      </c>
      <c r="D169" s="167"/>
      <c r="E169" s="167"/>
      <c r="F169" s="188" t="s">
        <v>980</v>
      </c>
      <c r="G169" s="167"/>
      <c r="H169" s="167" t="s">
        <v>1020</v>
      </c>
      <c r="I169" s="167" t="s">
        <v>982</v>
      </c>
      <c r="J169" s="167">
        <v>120</v>
      </c>
      <c r="K169" s="211"/>
    </row>
    <row r="170" spans="2:11" customFormat="1" ht="15.05" customHeight="1">
      <c r="B170" s="190"/>
      <c r="C170" s="167" t="s">
        <v>1029</v>
      </c>
      <c r="D170" s="167"/>
      <c r="E170" s="167"/>
      <c r="F170" s="188" t="s">
        <v>980</v>
      </c>
      <c r="G170" s="167"/>
      <c r="H170" s="167" t="s">
        <v>1030</v>
      </c>
      <c r="I170" s="167" t="s">
        <v>982</v>
      </c>
      <c r="J170" s="167" t="s">
        <v>1031</v>
      </c>
      <c r="K170" s="211"/>
    </row>
    <row r="171" spans="2:11" customFormat="1" ht="15.05" customHeight="1">
      <c r="B171" s="190"/>
      <c r="C171" s="167" t="s">
        <v>928</v>
      </c>
      <c r="D171" s="167"/>
      <c r="E171" s="167"/>
      <c r="F171" s="188" t="s">
        <v>980</v>
      </c>
      <c r="G171" s="167"/>
      <c r="H171" s="167" t="s">
        <v>1047</v>
      </c>
      <c r="I171" s="167" t="s">
        <v>982</v>
      </c>
      <c r="J171" s="167" t="s">
        <v>1031</v>
      </c>
      <c r="K171" s="211"/>
    </row>
    <row r="172" spans="2:11" customFormat="1" ht="15.05" customHeight="1">
      <c r="B172" s="190"/>
      <c r="C172" s="167" t="s">
        <v>985</v>
      </c>
      <c r="D172" s="167"/>
      <c r="E172" s="167"/>
      <c r="F172" s="188" t="s">
        <v>986</v>
      </c>
      <c r="G172" s="167"/>
      <c r="H172" s="167" t="s">
        <v>1047</v>
      </c>
      <c r="I172" s="167" t="s">
        <v>982</v>
      </c>
      <c r="J172" s="167">
        <v>50</v>
      </c>
      <c r="K172" s="211"/>
    </row>
    <row r="173" spans="2:11" customFormat="1" ht="15.05" customHeight="1">
      <c r="B173" s="190"/>
      <c r="C173" s="167" t="s">
        <v>988</v>
      </c>
      <c r="D173" s="167"/>
      <c r="E173" s="167"/>
      <c r="F173" s="188" t="s">
        <v>980</v>
      </c>
      <c r="G173" s="167"/>
      <c r="H173" s="167" t="s">
        <v>1047</v>
      </c>
      <c r="I173" s="167" t="s">
        <v>990</v>
      </c>
      <c r="J173" s="167"/>
      <c r="K173" s="211"/>
    </row>
    <row r="174" spans="2:11" customFormat="1" ht="15.05" customHeight="1">
      <c r="B174" s="190"/>
      <c r="C174" s="167" t="s">
        <v>999</v>
      </c>
      <c r="D174" s="167"/>
      <c r="E174" s="167"/>
      <c r="F174" s="188" t="s">
        <v>986</v>
      </c>
      <c r="G174" s="167"/>
      <c r="H174" s="167" t="s">
        <v>1047</v>
      </c>
      <c r="I174" s="167" t="s">
        <v>982</v>
      </c>
      <c r="J174" s="167">
        <v>50</v>
      </c>
      <c r="K174" s="211"/>
    </row>
    <row r="175" spans="2:11" customFormat="1" ht="15.05" customHeight="1">
      <c r="B175" s="190"/>
      <c r="C175" s="167" t="s">
        <v>1007</v>
      </c>
      <c r="D175" s="167"/>
      <c r="E175" s="167"/>
      <c r="F175" s="188" t="s">
        <v>986</v>
      </c>
      <c r="G175" s="167"/>
      <c r="H175" s="167" t="s">
        <v>1047</v>
      </c>
      <c r="I175" s="167" t="s">
        <v>982</v>
      </c>
      <c r="J175" s="167">
        <v>50</v>
      </c>
      <c r="K175" s="211"/>
    </row>
    <row r="176" spans="2:11" customFormat="1" ht="15.05" customHeight="1">
      <c r="B176" s="190"/>
      <c r="C176" s="167" t="s">
        <v>1005</v>
      </c>
      <c r="D176" s="167"/>
      <c r="E176" s="167"/>
      <c r="F176" s="188" t="s">
        <v>986</v>
      </c>
      <c r="G176" s="167"/>
      <c r="H176" s="167" t="s">
        <v>1047</v>
      </c>
      <c r="I176" s="167" t="s">
        <v>982</v>
      </c>
      <c r="J176" s="167">
        <v>50</v>
      </c>
      <c r="K176" s="211"/>
    </row>
    <row r="177" spans="2:11" customFormat="1" ht="15.05" customHeight="1">
      <c r="B177" s="190"/>
      <c r="C177" s="167" t="s">
        <v>120</v>
      </c>
      <c r="D177" s="167"/>
      <c r="E177" s="167"/>
      <c r="F177" s="188" t="s">
        <v>980</v>
      </c>
      <c r="G177" s="167"/>
      <c r="H177" s="167" t="s">
        <v>1048</v>
      </c>
      <c r="I177" s="167" t="s">
        <v>1049</v>
      </c>
      <c r="J177" s="167"/>
      <c r="K177" s="211"/>
    </row>
    <row r="178" spans="2:11" customFormat="1" ht="15.05" customHeight="1">
      <c r="B178" s="190"/>
      <c r="C178" s="167" t="s">
        <v>51</v>
      </c>
      <c r="D178" s="167"/>
      <c r="E178" s="167"/>
      <c r="F178" s="188" t="s">
        <v>980</v>
      </c>
      <c r="G178" s="167"/>
      <c r="H178" s="167" t="s">
        <v>1050</v>
      </c>
      <c r="I178" s="167" t="s">
        <v>1051</v>
      </c>
      <c r="J178" s="167">
        <v>1</v>
      </c>
      <c r="K178" s="211"/>
    </row>
    <row r="179" spans="2:11" customFormat="1" ht="15.05" customHeight="1">
      <c r="B179" s="190"/>
      <c r="C179" s="167" t="s">
        <v>47</v>
      </c>
      <c r="D179" s="167"/>
      <c r="E179" s="167"/>
      <c r="F179" s="188" t="s">
        <v>980</v>
      </c>
      <c r="G179" s="167"/>
      <c r="H179" s="167" t="s">
        <v>1052</v>
      </c>
      <c r="I179" s="167" t="s">
        <v>982</v>
      </c>
      <c r="J179" s="167">
        <v>20</v>
      </c>
      <c r="K179" s="211"/>
    </row>
    <row r="180" spans="2:11" customFormat="1" ht="15.05" customHeight="1">
      <c r="B180" s="190"/>
      <c r="C180" s="167" t="s">
        <v>48</v>
      </c>
      <c r="D180" s="167"/>
      <c r="E180" s="167"/>
      <c r="F180" s="188" t="s">
        <v>980</v>
      </c>
      <c r="G180" s="167"/>
      <c r="H180" s="167" t="s">
        <v>1053</v>
      </c>
      <c r="I180" s="167" t="s">
        <v>982</v>
      </c>
      <c r="J180" s="167">
        <v>255</v>
      </c>
      <c r="K180" s="211"/>
    </row>
    <row r="181" spans="2:11" customFormat="1" ht="15.05" customHeight="1">
      <c r="B181" s="190"/>
      <c r="C181" s="167" t="s">
        <v>121</v>
      </c>
      <c r="D181" s="167"/>
      <c r="E181" s="167"/>
      <c r="F181" s="188" t="s">
        <v>980</v>
      </c>
      <c r="G181" s="167"/>
      <c r="H181" s="167" t="s">
        <v>944</v>
      </c>
      <c r="I181" s="167" t="s">
        <v>982</v>
      </c>
      <c r="J181" s="167">
        <v>10</v>
      </c>
      <c r="K181" s="211"/>
    </row>
    <row r="182" spans="2:11" customFormat="1" ht="15.05" customHeight="1">
      <c r="B182" s="190"/>
      <c r="C182" s="167" t="s">
        <v>122</v>
      </c>
      <c r="D182" s="167"/>
      <c r="E182" s="167"/>
      <c r="F182" s="188" t="s">
        <v>980</v>
      </c>
      <c r="G182" s="167"/>
      <c r="H182" s="167" t="s">
        <v>1054</v>
      </c>
      <c r="I182" s="167" t="s">
        <v>1015</v>
      </c>
      <c r="J182" s="167"/>
      <c r="K182" s="211"/>
    </row>
    <row r="183" spans="2:11" customFormat="1" ht="15.05" customHeight="1">
      <c r="B183" s="190"/>
      <c r="C183" s="167" t="s">
        <v>1055</v>
      </c>
      <c r="D183" s="167"/>
      <c r="E183" s="167"/>
      <c r="F183" s="188" t="s">
        <v>980</v>
      </c>
      <c r="G183" s="167"/>
      <c r="H183" s="167" t="s">
        <v>1056</v>
      </c>
      <c r="I183" s="167" t="s">
        <v>1015</v>
      </c>
      <c r="J183" s="167"/>
      <c r="K183" s="211"/>
    </row>
    <row r="184" spans="2:11" customFormat="1" ht="15.05" customHeight="1">
      <c r="B184" s="190"/>
      <c r="C184" s="167" t="s">
        <v>1044</v>
      </c>
      <c r="D184" s="167"/>
      <c r="E184" s="167"/>
      <c r="F184" s="188" t="s">
        <v>980</v>
      </c>
      <c r="G184" s="167"/>
      <c r="H184" s="167" t="s">
        <v>1057</v>
      </c>
      <c r="I184" s="167" t="s">
        <v>1015</v>
      </c>
      <c r="J184" s="167"/>
      <c r="K184" s="211"/>
    </row>
    <row r="185" spans="2:11" customFormat="1" ht="15.05" customHeight="1">
      <c r="B185" s="190"/>
      <c r="C185" s="167" t="s">
        <v>124</v>
      </c>
      <c r="D185" s="167"/>
      <c r="E185" s="167"/>
      <c r="F185" s="188" t="s">
        <v>986</v>
      </c>
      <c r="G185" s="167"/>
      <c r="H185" s="167" t="s">
        <v>1058</v>
      </c>
      <c r="I185" s="167" t="s">
        <v>982</v>
      </c>
      <c r="J185" s="167">
        <v>50</v>
      </c>
      <c r="K185" s="211"/>
    </row>
    <row r="186" spans="2:11" customFormat="1" ht="15.05" customHeight="1">
      <c r="B186" s="190"/>
      <c r="C186" s="167" t="s">
        <v>1059</v>
      </c>
      <c r="D186" s="167"/>
      <c r="E186" s="167"/>
      <c r="F186" s="188" t="s">
        <v>986</v>
      </c>
      <c r="G186" s="167"/>
      <c r="H186" s="167" t="s">
        <v>1060</v>
      </c>
      <c r="I186" s="167" t="s">
        <v>1061</v>
      </c>
      <c r="J186" s="167"/>
      <c r="K186" s="211"/>
    </row>
    <row r="187" spans="2:11" customFormat="1" ht="15.05" customHeight="1">
      <c r="B187" s="190"/>
      <c r="C187" s="167" t="s">
        <v>1062</v>
      </c>
      <c r="D187" s="167"/>
      <c r="E187" s="167"/>
      <c r="F187" s="188" t="s">
        <v>986</v>
      </c>
      <c r="G187" s="167"/>
      <c r="H187" s="167" t="s">
        <v>1063</v>
      </c>
      <c r="I187" s="167" t="s">
        <v>1061</v>
      </c>
      <c r="J187" s="167"/>
      <c r="K187" s="211"/>
    </row>
    <row r="188" spans="2:11" customFormat="1" ht="15.05" customHeight="1">
      <c r="B188" s="190"/>
      <c r="C188" s="167" t="s">
        <v>1064</v>
      </c>
      <c r="D188" s="167"/>
      <c r="E188" s="167"/>
      <c r="F188" s="188" t="s">
        <v>986</v>
      </c>
      <c r="G188" s="167"/>
      <c r="H188" s="167" t="s">
        <v>1065</v>
      </c>
      <c r="I188" s="167" t="s">
        <v>1061</v>
      </c>
      <c r="J188" s="167"/>
      <c r="K188" s="211"/>
    </row>
    <row r="189" spans="2:11" customFormat="1" ht="15.05" customHeight="1">
      <c r="B189" s="190"/>
      <c r="C189" s="224" t="s">
        <v>1066</v>
      </c>
      <c r="D189" s="167"/>
      <c r="E189" s="167"/>
      <c r="F189" s="188" t="s">
        <v>986</v>
      </c>
      <c r="G189" s="167"/>
      <c r="H189" s="167" t="s">
        <v>1067</v>
      </c>
      <c r="I189" s="167" t="s">
        <v>1068</v>
      </c>
      <c r="J189" s="225" t="s">
        <v>1069</v>
      </c>
      <c r="K189" s="211"/>
    </row>
    <row r="190" spans="2:11" customFormat="1" ht="15.05" customHeight="1">
      <c r="B190" s="226"/>
      <c r="C190" s="227" t="s">
        <v>1070</v>
      </c>
      <c r="D190" s="228"/>
      <c r="E190" s="228"/>
      <c r="F190" s="229" t="s">
        <v>986</v>
      </c>
      <c r="G190" s="228"/>
      <c r="H190" s="228" t="s">
        <v>1071</v>
      </c>
      <c r="I190" s="228" t="s">
        <v>1068</v>
      </c>
      <c r="J190" s="230" t="s">
        <v>1069</v>
      </c>
      <c r="K190" s="231"/>
    </row>
    <row r="191" spans="2:11" customFormat="1" ht="15.05" customHeight="1">
      <c r="B191" s="190"/>
      <c r="C191" s="224" t="s">
        <v>36</v>
      </c>
      <c r="D191" s="167"/>
      <c r="E191" s="167"/>
      <c r="F191" s="188" t="s">
        <v>980</v>
      </c>
      <c r="G191" s="167"/>
      <c r="H191" s="164" t="s">
        <v>1072</v>
      </c>
      <c r="I191" s="167" t="s">
        <v>1073</v>
      </c>
      <c r="J191" s="167"/>
      <c r="K191" s="211"/>
    </row>
    <row r="192" spans="2:11" customFormat="1" ht="15.05" customHeight="1">
      <c r="B192" s="190"/>
      <c r="C192" s="224" t="s">
        <v>1074</v>
      </c>
      <c r="D192" s="167"/>
      <c r="E192" s="167"/>
      <c r="F192" s="188" t="s">
        <v>980</v>
      </c>
      <c r="G192" s="167"/>
      <c r="H192" s="167" t="s">
        <v>1075</v>
      </c>
      <c r="I192" s="167" t="s">
        <v>1015</v>
      </c>
      <c r="J192" s="167"/>
      <c r="K192" s="211"/>
    </row>
    <row r="193" spans="2:11" customFormat="1" ht="15.05" customHeight="1">
      <c r="B193" s="190"/>
      <c r="C193" s="224" t="s">
        <v>1076</v>
      </c>
      <c r="D193" s="167"/>
      <c r="E193" s="167"/>
      <c r="F193" s="188" t="s">
        <v>980</v>
      </c>
      <c r="G193" s="167"/>
      <c r="H193" s="167" t="s">
        <v>1077</v>
      </c>
      <c r="I193" s="167" t="s">
        <v>1015</v>
      </c>
      <c r="J193" s="167"/>
      <c r="K193" s="211"/>
    </row>
    <row r="194" spans="2:11" customFormat="1" ht="15.05" customHeight="1">
      <c r="B194" s="190"/>
      <c r="C194" s="224" t="s">
        <v>1078</v>
      </c>
      <c r="D194" s="167"/>
      <c r="E194" s="167"/>
      <c r="F194" s="188" t="s">
        <v>986</v>
      </c>
      <c r="G194" s="167"/>
      <c r="H194" s="167" t="s">
        <v>1079</v>
      </c>
      <c r="I194" s="167" t="s">
        <v>1015</v>
      </c>
      <c r="J194" s="167"/>
      <c r="K194" s="211"/>
    </row>
    <row r="195" spans="2:11" customFormat="1" ht="15.05" customHeight="1">
      <c r="B195" s="217"/>
      <c r="C195" s="232"/>
      <c r="D195" s="197"/>
      <c r="E195" s="197"/>
      <c r="F195" s="197"/>
      <c r="G195" s="197"/>
      <c r="H195" s="197"/>
      <c r="I195" s="197"/>
      <c r="J195" s="197"/>
      <c r="K195" s="218"/>
    </row>
    <row r="196" spans="2:11" customFormat="1" ht="18.8" customHeight="1">
      <c r="B196" s="199"/>
      <c r="C196" s="209"/>
      <c r="D196" s="209"/>
      <c r="E196" s="209"/>
      <c r="F196" s="219"/>
      <c r="G196" s="209"/>
      <c r="H196" s="209"/>
      <c r="I196" s="209"/>
      <c r="J196" s="209"/>
      <c r="K196" s="199"/>
    </row>
    <row r="197" spans="2:11" customFormat="1" ht="18.8" customHeight="1">
      <c r="B197" s="199"/>
      <c r="C197" s="209"/>
      <c r="D197" s="209"/>
      <c r="E197" s="209"/>
      <c r="F197" s="219"/>
      <c r="G197" s="209"/>
      <c r="H197" s="209"/>
      <c r="I197" s="209"/>
      <c r="J197" s="209"/>
      <c r="K197" s="199"/>
    </row>
    <row r="198" spans="2:11" customFormat="1" ht="18.8" customHeight="1">
      <c r="B198" s="174"/>
      <c r="C198" s="174"/>
      <c r="D198" s="174"/>
      <c r="E198" s="174"/>
      <c r="F198" s="174"/>
      <c r="G198" s="174"/>
      <c r="H198" s="174"/>
      <c r="I198" s="174"/>
      <c r="J198" s="174"/>
      <c r="K198" s="174"/>
    </row>
    <row r="199" spans="2:11" customFormat="1" ht="12.55">
      <c r="B199" s="156"/>
      <c r="C199" s="157"/>
      <c r="D199" s="157"/>
      <c r="E199" s="157"/>
      <c r="F199" s="157"/>
      <c r="G199" s="157"/>
      <c r="H199" s="157"/>
      <c r="I199" s="157"/>
      <c r="J199" s="157"/>
      <c r="K199" s="158"/>
    </row>
    <row r="200" spans="2:11" customFormat="1" ht="21.3">
      <c r="B200" s="159"/>
      <c r="C200" s="278" t="s">
        <v>1080</v>
      </c>
      <c r="D200" s="278"/>
      <c r="E200" s="278"/>
      <c r="F200" s="278"/>
      <c r="G200" s="278"/>
      <c r="H200" s="278"/>
      <c r="I200" s="278"/>
      <c r="J200" s="278"/>
      <c r="K200" s="160"/>
    </row>
    <row r="201" spans="2:11" customFormat="1" ht="25.55" customHeight="1">
      <c r="B201" s="159"/>
      <c r="C201" s="233" t="s">
        <v>1081</v>
      </c>
      <c r="D201" s="233"/>
      <c r="E201" s="233"/>
      <c r="F201" s="233" t="s">
        <v>1082</v>
      </c>
      <c r="G201" s="234"/>
      <c r="H201" s="281" t="s">
        <v>1083</v>
      </c>
      <c r="I201" s="281"/>
      <c r="J201" s="281"/>
      <c r="K201" s="160"/>
    </row>
    <row r="202" spans="2:11" customFormat="1" ht="5.35" customHeight="1">
      <c r="B202" s="190"/>
      <c r="C202" s="185"/>
      <c r="D202" s="185"/>
      <c r="E202" s="185"/>
      <c r="F202" s="185"/>
      <c r="G202" s="209"/>
      <c r="H202" s="185"/>
      <c r="I202" s="185"/>
      <c r="J202" s="185"/>
      <c r="K202" s="211"/>
    </row>
    <row r="203" spans="2:11" customFormat="1" ht="15.05" customHeight="1">
      <c r="B203" s="190"/>
      <c r="C203" s="167" t="s">
        <v>1073</v>
      </c>
      <c r="D203" s="167"/>
      <c r="E203" s="167"/>
      <c r="F203" s="188" t="s">
        <v>37</v>
      </c>
      <c r="G203" s="167"/>
      <c r="H203" s="282" t="s">
        <v>1084</v>
      </c>
      <c r="I203" s="282"/>
      <c r="J203" s="282"/>
      <c r="K203" s="211"/>
    </row>
    <row r="204" spans="2:11" customFormat="1" ht="15.05" customHeight="1">
      <c r="B204" s="190"/>
      <c r="C204" s="167"/>
      <c r="D204" s="167"/>
      <c r="E204" s="167"/>
      <c r="F204" s="188" t="s">
        <v>38</v>
      </c>
      <c r="G204" s="167"/>
      <c r="H204" s="282" t="s">
        <v>1085</v>
      </c>
      <c r="I204" s="282"/>
      <c r="J204" s="282"/>
      <c r="K204" s="211"/>
    </row>
    <row r="205" spans="2:11" customFormat="1" ht="15.05" customHeight="1">
      <c r="B205" s="190"/>
      <c r="C205" s="167"/>
      <c r="D205" s="167"/>
      <c r="E205" s="167"/>
      <c r="F205" s="188" t="s">
        <v>41</v>
      </c>
      <c r="G205" s="167"/>
      <c r="H205" s="282" t="s">
        <v>1086</v>
      </c>
      <c r="I205" s="282"/>
      <c r="J205" s="282"/>
      <c r="K205" s="211"/>
    </row>
    <row r="206" spans="2:11" customFormat="1" ht="15.05" customHeight="1">
      <c r="B206" s="190"/>
      <c r="C206" s="167"/>
      <c r="D206" s="167"/>
      <c r="E206" s="167"/>
      <c r="F206" s="188" t="s">
        <v>39</v>
      </c>
      <c r="G206" s="167"/>
      <c r="H206" s="282" t="s">
        <v>1087</v>
      </c>
      <c r="I206" s="282"/>
      <c r="J206" s="282"/>
      <c r="K206" s="211"/>
    </row>
    <row r="207" spans="2:11" customFormat="1" ht="15.05" customHeight="1">
      <c r="B207" s="190"/>
      <c r="C207" s="167"/>
      <c r="D207" s="167"/>
      <c r="E207" s="167"/>
      <c r="F207" s="188" t="s">
        <v>40</v>
      </c>
      <c r="G207" s="167"/>
      <c r="H207" s="282" t="s">
        <v>1088</v>
      </c>
      <c r="I207" s="282"/>
      <c r="J207" s="282"/>
      <c r="K207" s="211"/>
    </row>
    <row r="208" spans="2:11" customFormat="1" ht="15.05" customHeight="1">
      <c r="B208" s="190"/>
      <c r="C208" s="167"/>
      <c r="D208" s="167"/>
      <c r="E208" s="167"/>
      <c r="F208" s="188"/>
      <c r="G208" s="167"/>
      <c r="H208" s="167"/>
      <c r="I208" s="167"/>
      <c r="J208" s="167"/>
      <c r="K208" s="211"/>
    </row>
    <row r="209" spans="2:11" customFormat="1" ht="15.05" customHeight="1">
      <c r="B209" s="190"/>
      <c r="C209" s="167" t="s">
        <v>1027</v>
      </c>
      <c r="D209" s="167"/>
      <c r="E209" s="167"/>
      <c r="F209" s="188" t="s">
        <v>72</v>
      </c>
      <c r="G209" s="167"/>
      <c r="H209" s="282" t="s">
        <v>1089</v>
      </c>
      <c r="I209" s="282"/>
      <c r="J209" s="282"/>
      <c r="K209" s="211"/>
    </row>
    <row r="210" spans="2:11" customFormat="1" ht="15.05" customHeight="1">
      <c r="B210" s="190"/>
      <c r="C210" s="167"/>
      <c r="D210" s="167"/>
      <c r="E210" s="167"/>
      <c r="F210" s="188" t="s">
        <v>922</v>
      </c>
      <c r="G210" s="167"/>
      <c r="H210" s="282" t="s">
        <v>923</v>
      </c>
      <c r="I210" s="282"/>
      <c r="J210" s="282"/>
      <c r="K210" s="211"/>
    </row>
    <row r="211" spans="2:11" customFormat="1" ht="15.05" customHeight="1">
      <c r="B211" s="190"/>
      <c r="C211" s="167"/>
      <c r="D211" s="167"/>
      <c r="E211" s="167"/>
      <c r="F211" s="188" t="s">
        <v>920</v>
      </c>
      <c r="G211" s="167"/>
      <c r="H211" s="282" t="s">
        <v>1090</v>
      </c>
      <c r="I211" s="282"/>
      <c r="J211" s="282"/>
      <c r="K211" s="211"/>
    </row>
    <row r="212" spans="2:11" customFormat="1" ht="15.05" customHeight="1">
      <c r="B212" s="235"/>
      <c r="C212" s="167"/>
      <c r="D212" s="167"/>
      <c r="E212" s="167"/>
      <c r="F212" s="188" t="s">
        <v>924</v>
      </c>
      <c r="G212" s="224"/>
      <c r="H212" s="283" t="s">
        <v>925</v>
      </c>
      <c r="I212" s="283"/>
      <c r="J212" s="283"/>
      <c r="K212" s="236"/>
    </row>
    <row r="213" spans="2:11" customFormat="1" ht="15.05" customHeight="1">
      <c r="B213" s="235"/>
      <c r="C213" s="167"/>
      <c r="D213" s="167"/>
      <c r="E213" s="167"/>
      <c r="F213" s="188" t="s">
        <v>926</v>
      </c>
      <c r="G213" s="224"/>
      <c r="H213" s="283" t="s">
        <v>898</v>
      </c>
      <c r="I213" s="283"/>
      <c r="J213" s="283"/>
      <c r="K213" s="236"/>
    </row>
    <row r="214" spans="2:11" customFormat="1" ht="15.05" customHeight="1">
      <c r="B214" s="235"/>
      <c r="C214" s="167"/>
      <c r="D214" s="167"/>
      <c r="E214" s="167"/>
      <c r="F214" s="188"/>
      <c r="G214" s="224"/>
      <c r="H214" s="215"/>
      <c r="I214" s="215"/>
      <c r="J214" s="215"/>
      <c r="K214" s="236"/>
    </row>
    <row r="215" spans="2:11" customFormat="1" ht="15.05" customHeight="1">
      <c r="B215" s="235"/>
      <c r="C215" s="167" t="s">
        <v>1051</v>
      </c>
      <c r="D215" s="167"/>
      <c r="E215" s="167"/>
      <c r="F215" s="188">
        <v>1</v>
      </c>
      <c r="G215" s="224"/>
      <c r="H215" s="283" t="s">
        <v>1091</v>
      </c>
      <c r="I215" s="283"/>
      <c r="J215" s="283"/>
      <c r="K215" s="236"/>
    </row>
    <row r="216" spans="2:11" customFormat="1" ht="15.05" customHeight="1">
      <c r="B216" s="235"/>
      <c r="C216" s="167"/>
      <c r="D216" s="167"/>
      <c r="E216" s="167"/>
      <c r="F216" s="188">
        <v>2</v>
      </c>
      <c r="G216" s="224"/>
      <c r="H216" s="283" t="s">
        <v>1092</v>
      </c>
      <c r="I216" s="283"/>
      <c r="J216" s="283"/>
      <c r="K216" s="236"/>
    </row>
    <row r="217" spans="2:11" customFormat="1" ht="15.05" customHeight="1">
      <c r="B217" s="235"/>
      <c r="C217" s="167"/>
      <c r="D217" s="167"/>
      <c r="E217" s="167"/>
      <c r="F217" s="188">
        <v>3</v>
      </c>
      <c r="G217" s="224"/>
      <c r="H217" s="283" t="s">
        <v>1093</v>
      </c>
      <c r="I217" s="283"/>
      <c r="J217" s="283"/>
      <c r="K217" s="236"/>
    </row>
    <row r="218" spans="2:11" customFormat="1" ht="15.05" customHeight="1">
      <c r="B218" s="235"/>
      <c r="C218" s="167"/>
      <c r="D218" s="167"/>
      <c r="E218" s="167"/>
      <c r="F218" s="188">
        <v>4</v>
      </c>
      <c r="G218" s="224"/>
      <c r="H218" s="283" t="s">
        <v>1094</v>
      </c>
      <c r="I218" s="283"/>
      <c r="J218" s="283"/>
      <c r="K218" s="236"/>
    </row>
    <row r="219" spans="2:11" customFormat="1" ht="12.7" customHeight="1">
      <c r="B219" s="237"/>
      <c r="C219" s="238"/>
      <c r="D219" s="238"/>
      <c r="E219" s="238"/>
      <c r="F219" s="238"/>
      <c r="G219" s="238"/>
      <c r="H219" s="238"/>
      <c r="I219" s="238"/>
      <c r="J219" s="238"/>
      <c r="K219" s="23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rintOptions horizontalCentered="1"/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74233-UKS - PAVILON INTER...</vt:lpstr>
      <vt:lpstr>Pokyny pro vyplnění</vt:lpstr>
      <vt:lpstr>'74233-UKS - PAVILON INTER...'!Názvy_tisku</vt:lpstr>
      <vt:lpstr>'Rekapitulace stavby'!Názvy_tisku</vt:lpstr>
      <vt:lpstr>'74233-UKS - PAVILON INTER...'!Oblast_tisku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Havlín</dc:creator>
  <cp:lastModifiedBy>Uživatel systému Windows</cp:lastModifiedBy>
  <cp:lastPrinted>2024-08-01T07:09:41Z</cp:lastPrinted>
  <dcterms:created xsi:type="dcterms:W3CDTF">2024-08-01T07:09:11Z</dcterms:created>
  <dcterms:modified xsi:type="dcterms:W3CDTF">2025-01-10T06:28:13Z</dcterms:modified>
</cp:coreProperties>
</file>